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O:\BRG\Föreningar\Svensk Elektronik\03 Ekonomi + Bolagsadmin\01 Budgetar, årsbokslut, verksamhetsberättelser\2018\"/>
    </mc:Choice>
  </mc:AlternateContent>
  <bookViews>
    <workbookView xWindow="0" yWindow="0" windowWidth="19368" windowHeight="9972"/>
  </bookViews>
  <sheets>
    <sheet name="Serviceverks" sheetId="8" r:id="rId1"/>
    <sheet name="Föreningen" sheetId="7" r:id="rId2"/>
    <sheet name="Avgifter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8" l="1"/>
  <c r="D28" i="8"/>
  <c r="AB13" i="8"/>
  <c r="D20" i="8" l="1"/>
  <c r="Z30" i="8"/>
  <c r="Z29" i="8"/>
  <c r="Z28" i="8"/>
  <c r="Z27" i="8"/>
  <c r="Z26" i="8"/>
  <c r="Z25" i="8"/>
  <c r="Z24" i="8"/>
  <c r="Z23" i="8"/>
  <c r="Z22" i="8"/>
  <c r="Z21" i="8"/>
  <c r="Z20" i="8"/>
  <c r="Z19" i="8"/>
  <c r="Z18" i="8"/>
  <c r="Z16" i="8"/>
  <c r="D11" i="8"/>
  <c r="B30" i="8"/>
  <c r="B28" i="8"/>
  <c r="B11" i="8"/>
  <c r="R29" i="8"/>
  <c r="S29" i="8" s="1"/>
  <c r="Q29" i="8"/>
  <c r="P29" i="8"/>
  <c r="J28" i="8"/>
  <c r="H28" i="8"/>
  <c r="F14" i="8"/>
  <c r="F28" i="8" s="1"/>
  <c r="R12" i="8"/>
  <c r="R31" i="8" s="1"/>
  <c r="Q12" i="8"/>
  <c r="Q31" i="8" s="1"/>
  <c r="Q33" i="8" s="1"/>
  <c r="P12" i="8"/>
  <c r="P31" i="8" s="1"/>
  <c r="F11" i="8"/>
  <c r="F30" i="8" s="1"/>
  <c r="H9" i="8"/>
  <c r="H11" i="8" s="1"/>
  <c r="H30" i="8" s="1"/>
  <c r="H34" i="8" s="1"/>
  <c r="J6" i="8"/>
  <c r="J11" i="8" s="1"/>
  <c r="J30" i="8" s="1"/>
  <c r="J5" i="8"/>
  <c r="H8" i="7"/>
  <c r="H19" i="7"/>
  <c r="J19" i="7"/>
  <c r="J20" i="7" s="1"/>
  <c r="S12" i="8" l="1"/>
  <c r="S31" i="8" s="1"/>
  <c r="D30" i="8"/>
  <c r="K14" i="4"/>
  <c r="K13" i="4"/>
  <c r="K12" i="4"/>
  <c r="K11" i="4"/>
  <c r="K10" i="4"/>
  <c r="K9" i="4"/>
  <c r="J14" i="4"/>
  <c r="J13" i="4"/>
  <c r="J12" i="4"/>
  <c r="J11" i="4"/>
  <c r="J10" i="4"/>
  <c r="J9" i="4"/>
  <c r="K8" i="4"/>
  <c r="J8" i="4"/>
</calcChain>
</file>

<file path=xl/sharedStrings.xml><?xml version="1.0" encoding="utf-8"?>
<sst xmlns="http://schemas.openxmlformats.org/spreadsheetml/2006/main" count="203" uniqueCount="91">
  <si>
    <t>INTÄKTER</t>
  </si>
  <si>
    <t xml:space="preserve"> </t>
  </si>
  <si>
    <t>Serviceavgifter</t>
  </si>
  <si>
    <t>Smartare Elektroniksystem</t>
  </si>
  <si>
    <t>Summa Intäkter</t>
  </si>
  <si>
    <t>KOSTNADER</t>
  </si>
  <si>
    <t>Möten och resor</t>
  </si>
  <si>
    <t>Statistik</t>
  </si>
  <si>
    <t>Marknadsföring/info</t>
  </si>
  <si>
    <t>Lagdatabasen</t>
  </si>
  <si>
    <t xml:space="preserve">Hemsida </t>
  </si>
  <si>
    <t>Företagsförsäkring</t>
  </si>
  <si>
    <t>Diverse</t>
  </si>
  <si>
    <t>Summa Kostnader</t>
  </si>
  <si>
    <t>Resultat</t>
  </si>
  <si>
    <t>Stora Elektronikdagen/Direktivsdagen</t>
  </si>
  <si>
    <t>Stora Elektronikdagen/Direktivsdag</t>
  </si>
  <si>
    <t>Swedish Embedded Award+ECS</t>
  </si>
  <si>
    <t>Embedded Conference, ECS</t>
  </si>
  <si>
    <t>Övrigt (Föreningen + If)</t>
  </si>
  <si>
    <t>BUDGET 2017</t>
  </si>
  <si>
    <t>2 0 1 7</t>
  </si>
  <si>
    <t>Total omsättning</t>
  </si>
  <si>
    <t>Total avgift kronor</t>
  </si>
  <si>
    <t>Varav medlemsavg</t>
  </si>
  <si>
    <t>Varav serviceavg</t>
  </si>
  <si>
    <t>Alla avgifter anges exkl moms</t>
  </si>
  <si>
    <t>10 – 14,999 MSEK</t>
  </si>
  <si>
    <t>15 – 24,999 MSEK</t>
  </si>
  <si>
    <t>25 – 39,999 MSEK</t>
  </si>
  <si>
    <t>40 – 99,999 MSEK</t>
  </si>
  <si>
    <t>100 – 149,999 MSEK</t>
  </si>
  <si>
    <t>150 MSEK –</t>
  </si>
  <si>
    <t>Externa insatser/konsulter</t>
  </si>
  <si>
    <t>Mässa (S.E.E. 2016)</t>
  </si>
  <si>
    <t xml:space="preserve">Ers utlägg Smartare </t>
  </si>
  <si>
    <t>Revision, Ekonomi</t>
  </si>
  <si>
    <t>Prognos 2017</t>
  </si>
  <si>
    <t>Speciella insatser, medlemsrekrytering</t>
  </si>
  <si>
    <t>2 0 1 8</t>
  </si>
  <si>
    <t>Budget 2017</t>
  </si>
  <si>
    <t>Serviceverks. inom TEBAB</t>
  </si>
  <si>
    <t>Svensk Elektronik Service AB</t>
  </si>
  <si>
    <t xml:space="preserve"> Summa serviceverksamhet</t>
  </si>
  <si>
    <t>Mässor (S.E.E.)</t>
  </si>
  <si>
    <t>Embedded Conference</t>
  </si>
  <si>
    <t>Insats mässor (Tebab)</t>
  </si>
  <si>
    <t>Övrigt (förening + If)</t>
  </si>
  <si>
    <t>Kansli</t>
  </si>
  <si>
    <t xml:space="preserve">Speciella insatser </t>
  </si>
  <si>
    <t>ECS, Swedish Embedded Award + ny hemsida (25')</t>
  </si>
  <si>
    <t>Externa konsulter/Insatser Smartare E</t>
  </si>
  <si>
    <t>Utlägg Smartare Elektroniksystem</t>
  </si>
  <si>
    <t>Årets Resultat</t>
  </si>
  <si>
    <t>Ingående balans Tebab fr föreg år</t>
  </si>
  <si>
    <t>Utgående balans Tebab</t>
  </si>
  <si>
    <t>Budget 2016</t>
  </si>
  <si>
    <t xml:space="preserve">Branschorganisationen Svensk Elektronik </t>
  </si>
  <si>
    <t>Budget</t>
  </si>
  <si>
    <t xml:space="preserve"> Budget </t>
  </si>
  <si>
    <t>Medlemsavgifter</t>
  </si>
  <si>
    <t xml:space="preserve">  10% av totala avgiften = medlemsavg. (10% medlemsavgift, 90 % serviceavgift)</t>
  </si>
  <si>
    <t>Räntor</t>
  </si>
  <si>
    <t>Summa</t>
  </si>
  <si>
    <t>IDEA</t>
  </si>
  <si>
    <t>Möten &amp; Admin. av föreningen</t>
  </si>
  <si>
    <t>Revision</t>
  </si>
  <si>
    <t>Skatt</t>
  </si>
  <si>
    <t>RESULTAT</t>
  </si>
  <si>
    <t>Swedish Embedded Award - Stipendium</t>
  </si>
  <si>
    <t>tbd</t>
  </si>
  <si>
    <t>Utgående balans Tebab (2016)</t>
  </si>
  <si>
    <t>Ingående balans Tebab (fr 2015)</t>
  </si>
  <si>
    <t>BUDGET 2018</t>
  </si>
  <si>
    <t>4% ökning (avrundat)</t>
  </si>
  <si>
    <t>0 – 9 999 999 kr 0,1% av årsomsättningen, miniavg</t>
  </si>
  <si>
    <t>=(2250/0,9*0,1*0,8)+10</t>
  </si>
  <si>
    <t>+4% ger exakt:</t>
  </si>
  <si>
    <t xml:space="preserve"> Utfall </t>
  </si>
  <si>
    <t>Prognos</t>
  </si>
  <si>
    <t>Fördelat Tebab / Svensk Elektronik Service AB</t>
  </si>
  <si>
    <t xml:space="preserve">     total avg. - avrundat</t>
  </si>
  <si>
    <t>Utfall 2016</t>
  </si>
  <si>
    <t xml:space="preserve">Ingående balans Tebab </t>
  </si>
  <si>
    <t xml:space="preserve">Utgående balans Tebab </t>
  </si>
  <si>
    <t>2016 Utfall</t>
  </si>
  <si>
    <t xml:space="preserve"> tbd</t>
  </si>
  <si>
    <t>Totalt serviceverksamhet</t>
  </si>
  <si>
    <t>2017 Prognos utfall</t>
  </si>
  <si>
    <t>*</t>
  </si>
  <si>
    <t>Serviceverksamheten Svensk Elektronik
(Tebab + SE Service 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</si>
</sst>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r_-;\-* #,##0.00\ _k_r_-;_-* &quot;-&quot;??\ _k_r_-;_-@_-"/>
    <numFmt numFmtId="164" formatCode="#,##0.000"/>
    <numFmt numFmtId="165" formatCode="_-* #,##0\ _k_r_-;\-* #,##0\ _k_r_-;_-* &quot;-&quot;??\ _k_r_-;_-@_-"/>
  </numFmts>
  <fonts count="1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B050"/>
      <name val="Arial"/>
      <family val="2"/>
    </font>
    <font>
      <i/>
      <sz val="11"/>
      <color rgb="FF00B05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rgb="FF00B050"/>
      <name val="Arial"/>
      <family val="2"/>
    </font>
    <font>
      <i/>
      <sz val="11"/>
      <color theme="5" tint="-0.499984740745262"/>
      <name val="Arial"/>
      <family val="2"/>
    </font>
    <font>
      <b/>
      <sz val="11"/>
      <color rgb="FF00B050"/>
      <name val="Calibri"/>
      <family val="2"/>
      <scheme val="minor"/>
    </font>
    <font>
      <b/>
      <sz val="9"/>
      <color rgb="FF646464"/>
      <name val="Arial"/>
      <family val="2"/>
    </font>
    <font>
      <sz val="9"/>
      <color rgb="FF646464"/>
      <name val="Arial"/>
      <family val="2"/>
    </font>
    <font>
      <i/>
      <sz val="9"/>
      <color rgb="FF646464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70C0"/>
      <name val="Arial"/>
      <family val="2"/>
    </font>
    <font>
      <sz val="8"/>
      <color theme="9" tint="-0.499984740745262"/>
      <name val="Arial"/>
      <family val="2"/>
    </font>
    <font>
      <sz val="8"/>
      <color rgb="FF7030A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9"/>
      <color rgb="FF7030A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0" tint="-0.499984740745262"/>
      <name val="Arial"/>
      <family val="2"/>
    </font>
    <font>
      <b/>
      <i/>
      <sz val="11"/>
      <color theme="0" tint="-0.499984740745262"/>
      <name val="Arial"/>
      <family val="2"/>
    </font>
    <font>
      <b/>
      <i/>
      <sz val="11"/>
      <color theme="8" tint="0.39997558519241921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11"/>
      <color theme="8" tint="0.39997558519241921"/>
      <name val="Arial"/>
      <family val="2"/>
    </font>
    <font>
      <sz val="11"/>
      <color theme="8" tint="0.39997558519241921"/>
      <name val="Arial"/>
      <family val="2"/>
    </font>
    <font>
      <b/>
      <sz val="11"/>
      <color theme="8" tint="0.39997558519241921"/>
      <name val="Arial"/>
      <family val="2"/>
    </font>
    <font>
      <i/>
      <sz val="11"/>
      <color theme="8" tint="0.39997558519241921"/>
      <name val="Calibri"/>
      <family val="2"/>
      <scheme val="minor"/>
    </font>
    <font>
      <b/>
      <sz val="12"/>
      <color theme="0" tint="-0.499984740745262"/>
      <name val="Arial"/>
      <family val="2"/>
    </font>
    <font>
      <b/>
      <sz val="12"/>
      <color theme="8" tint="0.39997558519241921"/>
      <name val="Arial"/>
      <family val="2"/>
    </font>
    <font>
      <b/>
      <i/>
      <sz val="12"/>
      <color theme="0" tint="-0.499984740745262"/>
      <name val="Arial"/>
      <family val="2"/>
    </font>
    <font>
      <i/>
      <sz val="12"/>
      <color theme="0" tint="-0.499984740745262"/>
      <name val="Arial"/>
      <family val="2"/>
    </font>
    <font>
      <i/>
      <sz val="12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i/>
      <sz val="10"/>
      <color theme="8" tint="0.39997558519241921"/>
      <name val="Arial"/>
      <family val="2"/>
    </font>
    <font>
      <sz val="11"/>
      <color theme="1" tint="0.499984740745262"/>
      <name val="Calibri"/>
      <family val="2"/>
      <scheme val="minor"/>
    </font>
    <font>
      <b/>
      <i/>
      <sz val="16"/>
      <name val="Arial"/>
      <family val="2"/>
    </font>
    <font>
      <sz val="10"/>
      <color theme="1"/>
      <name val="Arial"/>
      <family val="2"/>
    </font>
    <font>
      <sz val="12"/>
      <color rgb="FF00B05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9" tint="-0.249977111117893"/>
      <name val="Calibri"/>
      <family val="2"/>
      <scheme val="minor"/>
    </font>
    <font>
      <b/>
      <i/>
      <sz val="10"/>
      <color indexed="8"/>
      <name val="Arial"/>
      <family val="2"/>
    </font>
    <font>
      <i/>
      <sz val="9"/>
      <color theme="9" tint="-0.249977111117893"/>
      <name val="Calibri"/>
      <family val="2"/>
      <scheme val="minor"/>
    </font>
    <font>
      <b/>
      <sz val="10"/>
      <color rgb="FF00B050"/>
      <name val="Arial"/>
      <family val="2"/>
    </font>
    <font>
      <sz val="11"/>
      <color theme="0" tint="-0.499984740745262"/>
      <name val="Calibri"/>
      <family val="2"/>
    </font>
    <font>
      <sz val="11"/>
      <color rgb="FF00B050"/>
      <name val="Calibri"/>
      <family val="2"/>
      <scheme val="minor"/>
    </font>
    <font>
      <sz val="10"/>
      <color theme="4" tint="-0.499984740745262"/>
      <name val="Arial"/>
      <family val="2"/>
    </font>
    <font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0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i/>
      <sz val="11"/>
      <color theme="4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Arial"/>
      <family val="2"/>
    </font>
    <font>
      <b/>
      <sz val="16"/>
      <color theme="1"/>
      <name val="Calibri"/>
      <family val="2"/>
      <scheme val="minor"/>
    </font>
    <font>
      <b/>
      <sz val="22"/>
      <color theme="2" tint="-0.499984740745262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i/>
      <sz val="9"/>
      <color theme="7" tint="-0.499984740745262"/>
      <name val="Arial"/>
      <family val="2"/>
    </font>
    <font>
      <sz val="11"/>
      <color theme="9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2" tint="-0.499984740745262"/>
      <name val="Arial"/>
      <family val="2"/>
    </font>
    <font>
      <sz val="11"/>
      <color theme="2" tint="-0.499984740745262"/>
      <name val="Arial"/>
      <family val="2"/>
    </font>
    <font>
      <i/>
      <sz val="11"/>
      <color theme="2" tint="-0.499984740745262"/>
      <name val="Arial"/>
      <family val="2"/>
    </font>
    <font>
      <b/>
      <sz val="12"/>
      <color theme="2" tint="-0.499984740745262"/>
      <name val="Arial"/>
      <family val="2"/>
    </font>
    <font>
      <i/>
      <sz val="11"/>
      <color theme="2" tint="-0.499984740745262"/>
      <name val="Calibri"/>
      <family val="2"/>
      <scheme val="minor"/>
    </font>
    <font>
      <sz val="11"/>
      <color theme="4" tint="-0.249977111117893"/>
      <name val="Arial"/>
      <family val="2"/>
    </font>
    <font>
      <b/>
      <sz val="22"/>
      <color theme="2" tint="-0.249977111117893"/>
      <name val="Calibri"/>
      <family val="2"/>
      <scheme val="minor"/>
    </font>
    <font>
      <i/>
      <sz val="11"/>
      <color theme="5" tint="-0.249977111117893"/>
      <name val="Arial"/>
      <family val="2"/>
    </font>
    <font>
      <b/>
      <sz val="11"/>
      <color theme="4" tint="-0.249977111117893"/>
      <name val="Arial"/>
      <family val="2"/>
    </font>
    <font>
      <b/>
      <i/>
      <sz val="10"/>
      <color theme="4" tint="-0.249977111117893"/>
      <name val="Arial"/>
      <family val="2"/>
    </font>
    <font>
      <i/>
      <sz val="11"/>
      <color theme="4" tint="-0.249977111117893"/>
      <name val="Arial"/>
      <family val="2"/>
    </font>
    <font>
      <b/>
      <i/>
      <sz val="11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i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Arial"/>
      <family val="2"/>
    </font>
    <font>
      <i/>
      <sz val="11"/>
      <color theme="2" tint="-0.249977111117893"/>
      <name val="Calibri"/>
      <family val="2"/>
      <scheme val="minor"/>
    </font>
    <font>
      <sz val="11"/>
      <color theme="2" tint="-0.249977111117893"/>
      <name val="Arial"/>
      <family val="2"/>
    </font>
    <font>
      <b/>
      <sz val="12"/>
      <color theme="2" tint="-0.249977111117893"/>
      <name val="Arial"/>
      <family val="2"/>
    </font>
    <font>
      <i/>
      <sz val="11"/>
      <color theme="2" tint="-0.249977111117893"/>
      <name val="Arial"/>
      <family val="2"/>
    </font>
    <font>
      <sz val="11"/>
      <color theme="2" tint="-0.249977111117893"/>
      <name val="Calibri"/>
      <family val="2"/>
      <scheme val="minor"/>
    </font>
    <font>
      <b/>
      <sz val="11"/>
      <color theme="2" tint="-0.249977111117893"/>
      <name val="Arial"/>
      <family val="2"/>
    </font>
    <font>
      <b/>
      <sz val="16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1">
    <xf numFmtId="0" fontId="0" fillId="0" borderId="0" xfId="0"/>
    <xf numFmtId="0" fontId="6" fillId="0" borderId="0" xfId="0" applyFont="1"/>
    <xf numFmtId="3" fontId="5" fillId="0" borderId="1" xfId="0" applyNumberFormat="1" applyFont="1" applyBorder="1"/>
    <xf numFmtId="0" fontId="0" fillId="0" borderId="0" xfId="0" applyBorder="1"/>
    <xf numFmtId="3" fontId="5" fillId="0" borderId="0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3" fontId="7" fillId="0" borderId="0" xfId="0" applyNumberFormat="1" applyFont="1" applyBorder="1"/>
    <xf numFmtId="0" fontId="1" fillId="0" borderId="0" xfId="0" applyFont="1" applyBorder="1"/>
    <xf numFmtId="3" fontId="0" fillId="0" borderId="0" xfId="0" applyNumberFormat="1" applyBorder="1"/>
    <xf numFmtId="3" fontId="8" fillId="0" borderId="0" xfId="0" applyNumberFormat="1" applyFont="1" applyBorder="1"/>
    <xf numFmtId="3" fontId="3" fillId="0" borderId="2" xfId="0" applyNumberFormat="1" applyFont="1" applyBorder="1"/>
    <xf numFmtId="9" fontId="0" fillId="0" borderId="0" xfId="0" applyNumberForma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vertical="center" wrapText="1"/>
    </xf>
    <xf numFmtId="0" fontId="16" fillId="0" borderId="0" xfId="0" applyFont="1" applyBorder="1"/>
    <xf numFmtId="1" fontId="16" fillId="0" borderId="0" xfId="0" applyNumberFormat="1" applyFont="1"/>
    <xf numFmtId="0" fontId="16" fillId="0" borderId="0" xfId="0" applyFont="1" applyFill="1" applyBorder="1"/>
    <xf numFmtId="1" fontId="17" fillId="0" borderId="0" xfId="0" applyNumberFormat="1" applyFont="1"/>
    <xf numFmtId="9" fontId="15" fillId="0" borderId="0" xfId="1" applyFont="1" applyAlignment="1">
      <alignment horizontal="center" vertical="center"/>
    </xf>
    <xf numFmtId="9" fontId="14" fillId="0" borderId="0" xfId="1" applyFont="1" applyBorder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0" fontId="18" fillId="0" borderId="0" xfId="0" applyFont="1" applyFill="1" applyBorder="1"/>
    <xf numFmtId="9" fontId="19" fillId="0" borderId="0" xfId="1" applyFont="1" applyAlignment="1">
      <alignment horizontal="left" vertical="top"/>
    </xf>
    <xf numFmtId="3" fontId="20" fillId="0" borderId="0" xfId="0" applyNumberFormat="1" applyFont="1" applyBorder="1"/>
    <xf numFmtId="1" fontId="16" fillId="0" borderId="0" xfId="0" applyNumberFormat="1" applyFont="1" applyAlignment="1">
      <alignment horizontal="left"/>
    </xf>
    <xf numFmtId="3" fontId="21" fillId="0" borderId="0" xfId="0" applyNumberFormat="1" applyFont="1" applyBorder="1"/>
    <xf numFmtId="1" fontId="0" fillId="0" borderId="0" xfId="0" applyNumberFormat="1"/>
    <xf numFmtId="1" fontId="6" fillId="0" borderId="0" xfId="0" applyNumberFormat="1" applyFont="1"/>
    <xf numFmtId="1" fontId="16" fillId="0" borderId="0" xfId="0" applyNumberFormat="1" applyFont="1" applyBorder="1"/>
    <xf numFmtId="1" fontId="1" fillId="0" borderId="0" xfId="0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1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8" fillId="0" borderId="0" xfId="0" applyFont="1" applyBorder="1"/>
    <xf numFmtId="1" fontId="18" fillId="0" borderId="0" xfId="0" applyNumberFormat="1" applyFont="1"/>
    <xf numFmtId="9" fontId="19" fillId="0" borderId="0" xfId="1" applyFont="1" applyAlignment="1">
      <alignment horizontal="center" vertical="center"/>
    </xf>
    <xf numFmtId="3" fontId="7" fillId="0" borderId="1" xfId="0" applyNumberFormat="1" applyFont="1" applyBorder="1"/>
    <xf numFmtId="1" fontId="23" fillId="0" borderId="0" xfId="1" applyNumberFormat="1" applyFont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22" fillId="0" borderId="0" xfId="0" quotePrefix="1" applyFont="1" applyBorder="1"/>
    <xf numFmtId="0" fontId="24" fillId="0" borderId="0" xfId="0" applyFont="1" applyBorder="1"/>
    <xf numFmtId="0" fontId="25" fillId="0" borderId="0" xfId="0" applyFont="1" applyBorder="1"/>
    <xf numFmtId="165" fontId="0" fillId="0" borderId="0" xfId="2" applyNumberFormat="1" applyFont="1"/>
    <xf numFmtId="0" fontId="26" fillId="0" borderId="12" xfId="0" applyFont="1" applyBorder="1"/>
    <xf numFmtId="0" fontId="27" fillId="0" borderId="12" xfId="0" applyFont="1" applyBorder="1"/>
    <xf numFmtId="0" fontId="27" fillId="0" borderId="13" xfId="0" applyFont="1" applyBorder="1"/>
    <xf numFmtId="0" fontId="28" fillId="0" borderId="14" xfId="0" applyFont="1" applyBorder="1"/>
    <xf numFmtId="0" fontId="29" fillId="0" borderId="14" xfId="0" applyFont="1" applyBorder="1"/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33" fillId="0" borderId="15" xfId="0" applyFont="1" applyBorder="1"/>
    <xf numFmtId="0" fontId="32" fillId="0" borderId="14" xfId="0" applyFont="1" applyBorder="1"/>
    <xf numFmtId="3" fontId="33" fillId="0" borderId="0" xfId="0" applyNumberFormat="1" applyFont="1" applyBorder="1"/>
    <xf numFmtId="3" fontId="34" fillId="0" borderId="0" xfId="0" applyNumberFormat="1" applyFont="1" applyBorder="1"/>
    <xf numFmtId="3" fontId="33" fillId="0" borderId="15" xfId="0" applyNumberFormat="1" applyFont="1" applyBorder="1"/>
    <xf numFmtId="3" fontId="30" fillId="0" borderId="1" xfId="0" applyNumberFormat="1" applyFont="1" applyBorder="1"/>
    <xf numFmtId="3" fontId="31" fillId="0" borderId="1" xfId="0" applyNumberFormat="1" applyFont="1" applyBorder="1"/>
    <xf numFmtId="3" fontId="29" fillId="0" borderId="16" xfId="0" applyNumberFormat="1" applyFont="1" applyBorder="1"/>
    <xf numFmtId="4" fontId="34" fillId="0" borderId="0" xfId="0" applyNumberFormat="1" applyFont="1" applyBorder="1"/>
    <xf numFmtId="0" fontId="32" fillId="0" borderId="14" xfId="0" applyFont="1" applyFill="1" applyBorder="1"/>
    <xf numFmtId="3" fontId="35" fillId="0" borderId="0" xfId="0" applyNumberFormat="1" applyFont="1" applyBorder="1"/>
    <xf numFmtId="3" fontId="36" fillId="0" borderId="1" xfId="0" applyNumberFormat="1" applyFont="1" applyBorder="1"/>
    <xf numFmtId="3" fontId="27" fillId="0" borderId="0" xfId="0" applyNumberFormat="1" applyFont="1" applyBorder="1"/>
    <xf numFmtId="3" fontId="37" fillId="0" borderId="0" xfId="0" applyNumberFormat="1" applyFont="1" applyBorder="1"/>
    <xf numFmtId="3" fontId="27" fillId="0" borderId="15" xfId="0" applyNumberFormat="1" applyFont="1" applyBorder="1"/>
    <xf numFmtId="0" fontId="38" fillId="0" borderId="14" xfId="0" applyFont="1" applyBorder="1"/>
    <xf numFmtId="3" fontId="39" fillId="0" borderId="2" xfId="0" applyNumberFormat="1" applyFont="1" applyBorder="1"/>
    <xf numFmtId="3" fontId="38" fillId="0" borderId="17" xfId="0" applyNumberFormat="1" applyFont="1" applyBorder="1"/>
    <xf numFmtId="0" fontId="40" fillId="0" borderId="14" xfId="0" applyFont="1" applyBorder="1"/>
    <xf numFmtId="3" fontId="41" fillId="0" borderId="0" xfId="0" applyNumberFormat="1" applyFont="1" applyBorder="1"/>
    <xf numFmtId="3" fontId="40" fillId="0" borderId="0" xfId="0" applyNumberFormat="1" applyFont="1" applyBorder="1"/>
    <xf numFmtId="3" fontId="42" fillId="0" borderId="0" xfId="0" applyNumberFormat="1" applyFont="1" applyBorder="1"/>
    <xf numFmtId="3" fontId="42" fillId="0" borderId="15" xfId="0" applyNumberFormat="1" applyFont="1" applyBorder="1"/>
    <xf numFmtId="3" fontId="40" fillId="0" borderId="1" xfId="0" applyNumberFormat="1" applyFont="1" applyBorder="1"/>
    <xf numFmtId="3" fontId="40" fillId="0" borderId="16" xfId="0" applyNumberFormat="1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3" fontId="29" fillId="0" borderId="0" xfId="0" applyNumberFormat="1" applyFont="1" applyBorder="1"/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0" borderId="15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" fontId="46" fillId="0" borderId="0" xfId="0" applyNumberFormat="1" applyFont="1" applyAlignment="1">
      <alignment horizontal="left"/>
    </xf>
    <xf numFmtId="0" fontId="0" fillId="0" borderId="0" xfId="0"/>
    <xf numFmtId="0" fontId="47" fillId="0" borderId="0" xfId="0" applyFont="1"/>
    <xf numFmtId="0" fontId="56" fillId="0" borderId="0" xfId="0" applyFont="1"/>
    <xf numFmtId="0" fontId="0" fillId="0" borderId="0" xfId="0"/>
    <xf numFmtId="0" fontId="1" fillId="0" borderId="0" xfId="0" applyFont="1"/>
    <xf numFmtId="0" fontId="48" fillId="0" borderId="0" xfId="0" applyFont="1"/>
    <xf numFmtId="0" fontId="5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 applyBorder="1"/>
    <xf numFmtId="0" fontId="53" fillId="0" borderId="0" xfId="0" applyFont="1" applyBorder="1"/>
    <xf numFmtId="0" fontId="54" fillId="0" borderId="0" xfId="0" applyFont="1"/>
    <xf numFmtId="0" fontId="52" fillId="0" borderId="0" xfId="0" quotePrefix="1" applyFont="1"/>
    <xf numFmtId="0" fontId="57" fillId="0" borderId="0" xfId="0" applyFont="1"/>
    <xf numFmtId="0" fontId="57" fillId="0" borderId="2" xfId="0" applyFont="1" applyBorder="1"/>
    <xf numFmtId="0" fontId="9" fillId="0" borderId="0" xfId="0" applyFont="1"/>
    <xf numFmtId="0" fontId="9" fillId="0" borderId="2" xfId="0" applyFont="1" applyBorder="1"/>
    <xf numFmtId="0" fontId="9" fillId="0" borderId="0" xfId="0" applyFont="1" applyAlignment="1">
      <alignment horizontal="center"/>
    </xf>
    <xf numFmtId="1" fontId="55" fillId="0" borderId="0" xfId="0" applyNumberFormat="1" applyFont="1"/>
    <xf numFmtId="0" fontId="0" fillId="0" borderId="0" xfId="0" applyAlignment="1">
      <alignment horizontal="right"/>
    </xf>
    <xf numFmtId="0" fontId="24" fillId="0" borderId="7" xfId="0" applyFont="1" applyBorder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/>
    <xf numFmtId="0" fontId="0" fillId="0" borderId="0" xfId="0" applyFill="1" applyBorder="1"/>
    <xf numFmtId="0" fontId="60" fillId="0" borderId="0" xfId="0" applyFont="1"/>
    <xf numFmtId="165" fontId="60" fillId="0" borderId="0" xfId="2" applyNumberFormat="1" applyFont="1"/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62" fillId="0" borderId="0" xfId="0" applyFont="1"/>
    <xf numFmtId="1" fontId="62" fillId="0" borderId="0" xfId="0" applyNumberFormat="1" applyFont="1"/>
    <xf numFmtId="0" fontId="62" fillId="0" borderId="2" xfId="0" applyFont="1" applyBorder="1"/>
    <xf numFmtId="0" fontId="60" fillId="0" borderId="2" xfId="0" applyFont="1" applyBorder="1"/>
    <xf numFmtId="1" fontId="63" fillId="0" borderId="0" xfId="0" applyNumberFormat="1" applyFont="1"/>
    <xf numFmtId="0" fontId="61" fillId="0" borderId="0" xfId="0" applyFont="1"/>
    <xf numFmtId="1" fontId="64" fillId="0" borderId="2" xfId="0" applyNumberFormat="1" applyFont="1" applyBorder="1"/>
    <xf numFmtId="0" fontId="61" fillId="0" borderId="2" xfId="0" applyFont="1" applyBorder="1"/>
    <xf numFmtId="1" fontId="64" fillId="0" borderId="0" xfId="0" applyNumberFormat="1" applyFont="1"/>
    <xf numFmtId="3" fontId="67" fillId="0" borderId="0" xfId="0" applyNumberFormat="1" applyFont="1" applyAlignment="1">
      <alignment vertical="center" wrapText="1"/>
    </xf>
    <xf numFmtId="165" fontId="68" fillId="0" borderId="0" xfId="2" applyNumberFormat="1" applyFont="1"/>
    <xf numFmtId="0" fontId="65" fillId="0" borderId="0" xfId="0" applyFont="1"/>
    <xf numFmtId="0" fontId="0" fillId="0" borderId="0" xfId="0"/>
    <xf numFmtId="0" fontId="2" fillId="0" borderId="0" xfId="0" applyFont="1" applyBorder="1"/>
    <xf numFmtId="3" fontId="32" fillId="0" borderId="0" xfId="0" applyNumberFormat="1" applyFont="1" applyBorder="1"/>
    <xf numFmtId="3" fontId="29" fillId="0" borderId="1" xfId="0" applyNumberFormat="1" applyFont="1" applyBorder="1"/>
    <xf numFmtId="0" fontId="26" fillId="0" borderId="0" xfId="0" applyFont="1" applyBorder="1"/>
    <xf numFmtId="3" fontId="38" fillId="0" borderId="2" xfId="0" applyNumberFormat="1" applyFont="1" applyBorder="1"/>
    <xf numFmtId="3" fontId="0" fillId="0" borderId="0" xfId="0" applyNumberFormat="1"/>
    <xf numFmtId="0" fontId="56" fillId="0" borderId="0" xfId="0" applyFont="1"/>
    <xf numFmtId="0" fontId="60" fillId="0" borderId="0" xfId="0" applyFont="1" applyBorder="1"/>
    <xf numFmtId="0" fontId="61" fillId="0" borderId="0" xfId="0" applyFont="1" applyBorder="1"/>
    <xf numFmtId="1" fontId="62" fillId="0" borderId="2" xfId="0" applyNumberFormat="1" applyFont="1" applyBorder="1"/>
    <xf numFmtId="0" fontId="71" fillId="0" borderId="12" xfId="0" applyFont="1" applyBorder="1"/>
    <xf numFmtId="0" fontId="72" fillId="0" borderId="0" xfId="0" applyFont="1"/>
    <xf numFmtId="3" fontId="73" fillId="0" borderId="0" xfId="0" quotePrefix="1" applyNumberFormat="1" applyFont="1" applyAlignment="1">
      <alignment vertical="center" wrapText="1"/>
    </xf>
    <xf numFmtId="3" fontId="73" fillId="0" borderId="0" xfId="0" applyNumberFormat="1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165" fontId="0" fillId="0" borderId="0" xfId="0" applyNumberFormat="1"/>
    <xf numFmtId="3" fontId="7" fillId="0" borderId="7" xfId="0" applyNumberFormat="1" applyFont="1" applyBorder="1"/>
    <xf numFmtId="3" fontId="4" fillId="0" borderId="7" xfId="0" applyNumberFormat="1" applyFont="1" applyBorder="1"/>
    <xf numFmtId="3" fontId="5" fillId="0" borderId="7" xfId="0" applyNumberFormat="1" applyFont="1" applyBorder="1"/>
    <xf numFmtId="0" fontId="69" fillId="0" borderId="6" xfId="0" applyFont="1" applyBorder="1"/>
    <xf numFmtId="0" fontId="74" fillId="0" borderId="8" xfId="0" applyFont="1" applyBorder="1"/>
    <xf numFmtId="0" fontId="75" fillId="0" borderId="6" xfId="0" applyFont="1" applyBorder="1"/>
    <xf numFmtId="0" fontId="76" fillId="0" borderId="6" xfId="0" applyFont="1" applyBorder="1"/>
    <xf numFmtId="0" fontId="76" fillId="0" borderId="6" xfId="0" applyFont="1" applyFill="1" applyBorder="1"/>
    <xf numFmtId="0" fontId="77" fillId="0" borderId="6" xfId="0" applyFont="1" applyBorder="1"/>
    <xf numFmtId="0" fontId="0" fillId="0" borderId="6" xfId="0" applyFont="1" applyBorder="1"/>
    <xf numFmtId="0" fontId="78" fillId="0" borderId="6" xfId="0" applyFont="1" applyBorder="1"/>
    <xf numFmtId="0" fontId="48" fillId="0" borderId="0" xfId="0" applyFont="1" applyBorder="1"/>
    <xf numFmtId="0" fontId="60" fillId="0" borderId="4" xfId="0" applyFont="1" applyBorder="1"/>
    <xf numFmtId="0" fontId="79" fillId="0" borderId="0" xfId="0" applyFont="1" applyBorder="1"/>
    <xf numFmtId="0" fontId="80" fillId="0" borderId="0" xfId="0" applyFont="1" applyBorder="1"/>
    <xf numFmtId="3" fontId="60" fillId="0" borderId="0" xfId="0" applyNumberFormat="1" applyFont="1" applyBorder="1"/>
    <xf numFmtId="3" fontId="80" fillId="0" borderId="0" xfId="0" applyNumberFormat="1" applyFont="1" applyBorder="1"/>
    <xf numFmtId="3" fontId="79" fillId="0" borderId="0" xfId="0" applyNumberFormat="1" applyFont="1" applyBorder="1"/>
    <xf numFmtId="0" fontId="80" fillId="0" borderId="0" xfId="0" applyFont="1" applyFill="1" applyBorder="1"/>
    <xf numFmtId="0" fontId="81" fillId="0" borderId="0" xfId="0" applyFont="1" applyBorder="1"/>
    <xf numFmtId="0" fontId="82" fillId="0" borderId="0" xfId="0" applyFont="1" applyBorder="1"/>
    <xf numFmtId="0" fontId="65" fillId="0" borderId="0" xfId="0" applyFont="1" applyBorder="1"/>
    <xf numFmtId="0" fontId="60" fillId="0" borderId="9" xfId="0" applyFont="1" applyBorder="1"/>
    <xf numFmtId="0" fontId="83" fillId="0" borderId="0" xfId="0" applyFont="1" applyBorder="1"/>
    <xf numFmtId="0" fontId="60" fillId="0" borderId="0" xfId="0" applyFont="1" applyFill="1" applyBorder="1"/>
    <xf numFmtId="0" fontId="83" fillId="0" borderId="0" xfId="0" applyFont="1" applyFill="1" applyBorder="1"/>
    <xf numFmtId="0" fontId="61" fillId="0" borderId="0" xfId="0" applyFont="1" applyBorder="1" applyAlignment="1">
      <alignment horizontal="left"/>
    </xf>
    <xf numFmtId="0" fontId="80" fillId="0" borderId="2" xfId="0" applyFont="1" applyBorder="1"/>
    <xf numFmtId="0" fontId="79" fillId="0" borderId="1" xfId="0" applyFont="1" applyBorder="1"/>
    <xf numFmtId="3" fontId="84" fillId="0" borderId="0" xfId="0" applyNumberFormat="1" applyFont="1" applyBorder="1"/>
    <xf numFmtId="3" fontId="83" fillId="0" borderId="0" xfId="0" applyNumberFormat="1" applyFont="1" applyBorder="1"/>
    <xf numFmtId="3" fontId="79" fillId="0" borderId="1" xfId="0" applyNumberFormat="1" applyFont="1" applyBorder="1"/>
    <xf numFmtId="1" fontId="82" fillId="0" borderId="0" xfId="0" applyNumberFormat="1" applyFont="1" applyBorder="1"/>
    <xf numFmtId="3" fontId="80" fillId="0" borderId="9" xfId="0" applyNumberFormat="1" applyFont="1" applyBorder="1"/>
    <xf numFmtId="0" fontId="85" fillId="0" borderId="12" xfId="0" applyFont="1" applyBorder="1"/>
    <xf numFmtId="3" fontId="86" fillId="0" borderId="0" xfId="0" applyNumberFormat="1" applyFont="1" applyBorder="1"/>
    <xf numFmtId="0" fontId="79" fillId="0" borderId="0" xfId="0" applyFont="1" applyBorder="1" applyAlignment="1">
      <alignment vertical="center"/>
    </xf>
    <xf numFmtId="1" fontId="79" fillId="0" borderId="1" xfId="0" applyNumberFormat="1" applyFont="1" applyBorder="1"/>
    <xf numFmtId="0" fontId="26" fillId="0" borderId="14" xfId="0" applyFont="1" applyBorder="1"/>
    <xf numFmtId="3" fontId="26" fillId="0" borderId="0" xfId="0" applyNumberFormat="1" applyFont="1" applyBorder="1"/>
    <xf numFmtId="3" fontId="29" fillId="0" borderId="13" xfId="0" applyNumberFormat="1" applyFont="1" applyBorder="1"/>
    <xf numFmtId="0" fontId="0" fillId="0" borderId="2" xfId="0" applyBorder="1"/>
    <xf numFmtId="0" fontId="0" fillId="0" borderId="15" xfId="0" applyBorder="1"/>
    <xf numFmtId="0" fontId="0" fillId="0" borderId="17" xfId="0" applyBorder="1"/>
    <xf numFmtId="0" fontId="0" fillId="0" borderId="14" xfId="0" applyBorder="1"/>
    <xf numFmtId="0" fontId="0" fillId="0" borderId="18" xfId="0" applyBorder="1"/>
    <xf numFmtId="0" fontId="88" fillId="0" borderId="0" xfId="0" applyFont="1" applyBorder="1" applyAlignment="1">
      <alignment wrapText="1"/>
    </xf>
    <xf numFmtId="0" fontId="89" fillId="0" borderId="0" xfId="0" applyFont="1" applyBorder="1"/>
    <xf numFmtId="3" fontId="89" fillId="0" borderId="0" xfId="0" applyNumberFormat="1" applyFont="1" applyBorder="1"/>
    <xf numFmtId="3" fontId="89" fillId="0" borderId="0" xfId="0" applyNumberFormat="1" applyFont="1" applyBorder="1" applyAlignment="1">
      <alignment horizontal="center" vertical="center"/>
    </xf>
    <xf numFmtId="3" fontId="90" fillId="0" borderId="1" xfId="0" applyNumberFormat="1" applyFont="1" applyBorder="1"/>
    <xf numFmtId="4" fontId="89" fillId="0" borderId="0" xfId="0" applyNumberFormat="1" applyFont="1" applyBorder="1"/>
    <xf numFmtId="3" fontId="89" fillId="0" borderId="0" xfId="0" applyNumberFormat="1" applyFont="1" applyBorder="1" applyAlignment="1">
      <alignment horizontal="center"/>
    </xf>
    <xf numFmtId="3" fontId="87" fillId="0" borderId="1" xfId="0" applyNumberFormat="1" applyFont="1" applyBorder="1"/>
    <xf numFmtId="3" fontId="66" fillId="0" borderId="0" xfId="0" applyNumberFormat="1" applyFont="1" applyBorder="1"/>
    <xf numFmtId="3" fontId="91" fillId="0" borderId="2" xfId="0" applyNumberFormat="1" applyFont="1" applyBorder="1"/>
    <xf numFmtId="3" fontId="92" fillId="0" borderId="0" xfId="0" applyNumberFormat="1" applyFont="1" applyBorder="1"/>
    <xf numFmtId="3" fontId="93" fillId="0" borderId="1" xfId="0" applyNumberFormat="1" applyFont="1" applyBorder="1"/>
    <xf numFmtId="0" fontId="59" fillId="0" borderId="0" xfId="0" applyFont="1" applyBorder="1"/>
    <xf numFmtId="3" fontId="29" fillId="0" borderId="2" xfId="0" applyNumberFormat="1" applyFont="1" applyBorder="1"/>
    <xf numFmtId="3" fontId="29" fillId="0" borderId="18" xfId="0" applyNumberFormat="1" applyFont="1" applyBorder="1"/>
    <xf numFmtId="3" fontId="29" fillId="0" borderId="15" xfId="0" applyNumberFormat="1" applyFont="1" applyBorder="1"/>
    <xf numFmtId="0" fontId="94" fillId="0" borderId="0" xfId="0" applyFont="1"/>
    <xf numFmtId="3" fontId="30" fillId="0" borderId="2" xfId="0" applyNumberFormat="1" applyFont="1" applyBorder="1"/>
    <xf numFmtId="3" fontId="90" fillId="0" borderId="2" xfId="0" applyNumberFormat="1" applyFont="1" applyBorder="1"/>
    <xf numFmtId="3" fontId="30" fillId="0" borderId="17" xfId="0" applyNumberFormat="1" applyFont="1" applyBorder="1"/>
    <xf numFmtId="1" fontId="60" fillId="0" borderId="0" xfId="0" applyNumberFormat="1" applyFont="1"/>
    <xf numFmtId="3" fontId="95" fillId="0" borderId="0" xfId="0" applyNumberFormat="1" applyFont="1" applyBorder="1"/>
    <xf numFmtId="3" fontId="96" fillId="0" borderId="0" xfId="0" applyNumberFormat="1" applyFont="1" applyBorder="1"/>
    <xf numFmtId="3" fontId="97" fillId="0" borderId="0" xfId="0" applyNumberFormat="1" applyFont="1" applyBorder="1"/>
    <xf numFmtId="0" fontId="98" fillId="0" borderId="0" xfId="0" applyFont="1" applyBorder="1"/>
    <xf numFmtId="3" fontId="99" fillId="0" borderId="0" xfId="0" applyNumberFormat="1" applyFont="1" applyBorder="1"/>
    <xf numFmtId="0" fontId="70" fillId="0" borderId="3" xfId="0" applyFont="1" applyBorder="1" applyAlignment="1">
      <alignment horizontal="left" vertical="center" wrapText="1"/>
    </xf>
    <xf numFmtId="0" fontId="79" fillId="0" borderId="0" xfId="0" applyFont="1" applyBorder="1" applyAlignment="1">
      <alignment vertical="center" wrapText="1"/>
    </xf>
    <xf numFmtId="0" fontId="100" fillId="0" borderId="11" xfId="0" applyFont="1" applyBorder="1" applyAlignment="1">
      <alignment wrapText="1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zoomScale="72" zoomScaleNormal="72" workbookViewId="0"/>
  </sheetViews>
  <sheetFormatPr defaultRowHeight="14.4" x14ac:dyDescent="0.3"/>
  <cols>
    <col min="1" max="1" width="36.88671875" style="139" customWidth="1"/>
    <col min="2" max="2" width="12.44140625" style="121" customWidth="1"/>
    <col min="3" max="3" width="2.109375" style="121" customWidth="1"/>
    <col min="4" max="4" width="14.44140625" style="121" customWidth="1"/>
    <col min="5" max="5" width="2.44140625" style="139" customWidth="1"/>
    <col min="6" max="6" width="15.5546875" style="139" customWidth="1"/>
    <col min="7" max="7" width="1.88671875" style="139" customWidth="1"/>
    <col min="8" max="8" width="16.21875" style="139" customWidth="1"/>
    <col min="9" max="9" width="2.5546875" style="139" customWidth="1"/>
    <col min="10" max="10" width="17.44140625" style="139" customWidth="1"/>
    <col min="11" max="11" width="16.5546875" style="139" customWidth="1"/>
    <col min="12" max="12" width="2.88671875" style="139" customWidth="1"/>
    <col min="13" max="13" width="1.88671875" style="139" customWidth="1"/>
    <col min="14" max="14" width="14.44140625" style="139" customWidth="1"/>
    <col min="15" max="15" width="43.5546875" style="139" customWidth="1"/>
    <col min="16" max="16" width="24.109375" style="139" customWidth="1"/>
    <col min="17" max="17" width="19.88671875" style="139" customWidth="1"/>
    <col min="18" max="18" width="17.88671875" style="139" customWidth="1"/>
    <col min="19" max="19" width="22.33203125" style="139" customWidth="1"/>
    <col min="20" max="20" width="6.33203125" style="139" customWidth="1"/>
    <col min="21" max="21" width="1.88671875" style="139" customWidth="1"/>
    <col min="22" max="22" width="37.77734375" style="139" customWidth="1"/>
    <col min="23" max="23" width="16.6640625" style="139" customWidth="1"/>
    <col min="24" max="24" width="18.5546875" style="139" customWidth="1"/>
    <col min="25" max="25" width="17.109375" style="139" customWidth="1"/>
    <col min="26" max="26" width="19.88671875" style="139" customWidth="1"/>
    <col min="27" max="27" width="1.77734375" style="139" customWidth="1"/>
    <col min="28" max="28" width="12.5546875" style="139" customWidth="1"/>
    <col min="29" max="30" width="18.5546875" style="139" customWidth="1"/>
    <col min="31" max="16384" width="8.88671875" style="139"/>
  </cols>
  <sheetData>
    <row r="1" spans="1:28" ht="69" customHeight="1" x14ac:dyDescent="0.55000000000000004">
      <c r="A1" s="228" t="s">
        <v>90</v>
      </c>
      <c r="B1" s="168"/>
      <c r="C1" s="168"/>
      <c r="D1" s="168"/>
      <c r="E1" s="32"/>
      <c r="F1" s="32"/>
      <c r="G1" s="32"/>
      <c r="H1" s="32"/>
      <c r="I1" s="32"/>
      <c r="J1" s="45" t="s">
        <v>1</v>
      </c>
      <c r="K1" s="32"/>
      <c r="L1" s="33"/>
      <c r="M1" s="33"/>
      <c r="O1" s="230" t="s">
        <v>80</v>
      </c>
      <c r="P1" s="50"/>
      <c r="Q1" s="150" t="s">
        <v>88</v>
      </c>
      <c r="R1" s="51"/>
      <c r="S1" s="52"/>
      <c r="V1" s="230" t="s">
        <v>80</v>
      </c>
      <c r="W1" s="50"/>
      <c r="X1" s="190" t="s">
        <v>85</v>
      </c>
      <c r="Y1" s="51"/>
      <c r="Z1" s="52"/>
    </row>
    <row r="2" spans="1:28" ht="28.2" customHeight="1" x14ac:dyDescent="0.3">
      <c r="A2" s="159"/>
      <c r="B2" s="192" t="s">
        <v>56</v>
      </c>
      <c r="C2" s="169"/>
      <c r="D2" s="229" t="s">
        <v>82</v>
      </c>
      <c r="E2" s="83"/>
      <c r="F2" s="83" t="s">
        <v>20</v>
      </c>
      <c r="G2" s="83"/>
      <c r="H2" s="83" t="s">
        <v>37</v>
      </c>
      <c r="I2" s="84"/>
      <c r="J2" s="85" t="s">
        <v>73</v>
      </c>
      <c r="K2" s="85"/>
      <c r="L2" s="36"/>
      <c r="M2" s="36"/>
      <c r="O2" s="53"/>
      <c r="P2" s="90" t="s">
        <v>40</v>
      </c>
      <c r="Q2" s="91" t="s">
        <v>41</v>
      </c>
      <c r="R2" s="202" t="s">
        <v>42</v>
      </c>
      <c r="S2" s="93" t="s">
        <v>43</v>
      </c>
      <c r="V2" s="53"/>
      <c r="W2" s="87" t="s">
        <v>56</v>
      </c>
      <c r="X2" s="88" t="s">
        <v>41</v>
      </c>
      <c r="Y2" s="92" t="s">
        <v>42</v>
      </c>
      <c r="Z2" s="89" t="s">
        <v>43</v>
      </c>
    </row>
    <row r="3" spans="1:28" x14ac:dyDescent="0.3">
      <c r="A3" s="161" t="s">
        <v>0</v>
      </c>
      <c r="B3" s="169"/>
      <c r="C3" s="169"/>
      <c r="D3" s="147"/>
      <c r="E3" s="3"/>
      <c r="F3" s="3"/>
      <c r="G3" s="3"/>
      <c r="H3" s="140"/>
      <c r="I3" s="3"/>
      <c r="J3" s="5"/>
      <c r="K3" s="5"/>
      <c r="L3" s="36"/>
      <c r="M3" s="36"/>
      <c r="O3" s="54" t="s">
        <v>0</v>
      </c>
      <c r="P3" s="55"/>
      <c r="Q3" s="56"/>
      <c r="R3" s="203"/>
      <c r="S3" s="58"/>
      <c r="V3" s="54" t="s">
        <v>0</v>
      </c>
      <c r="W3" s="55"/>
      <c r="X3" s="56"/>
      <c r="Y3" s="57"/>
      <c r="Z3" s="58"/>
    </row>
    <row r="4" spans="1:28" x14ac:dyDescent="0.3">
      <c r="A4" s="162"/>
      <c r="B4" s="170"/>
      <c r="C4" s="170"/>
      <c r="D4" s="171"/>
      <c r="E4" s="9"/>
      <c r="F4" s="9"/>
      <c r="G4" s="9"/>
      <c r="H4" s="3"/>
      <c r="I4" s="3"/>
      <c r="J4" s="5" t="s">
        <v>1</v>
      </c>
      <c r="K4" s="5"/>
      <c r="L4" s="115"/>
      <c r="M4" s="36"/>
      <c r="O4" s="59"/>
      <c r="P4" s="55"/>
      <c r="Q4" s="56"/>
      <c r="R4" s="203"/>
      <c r="S4" s="58"/>
      <c r="V4" s="59"/>
      <c r="W4" s="55"/>
      <c r="X4" s="56"/>
      <c r="Y4" s="57"/>
      <c r="Z4" s="58"/>
    </row>
    <row r="5" spans="1:28" x14ac:dyDescent="0.3">
      <c r="A5" s="162" t="s">
        <v>2</v>
      </c>
      <c r="B5" s="170">
        <v>2400</v>
      </c>
      <c r="C5" s="170"/>
      <c r="D5" s="172">
        <v>2138</v>
      </c>
      <c r="E5" s="5"/>
      <c r="F5" s="5">
        <v>2356</v>
      </c>
      <c r="G5" s="5"/>
      <c r="H5" s="5">
        <v>2100</v>
      </c>
      <c r="I5" s="21"/>
      <c r="J5" s="5">
        <f>2100*1.04+66</f>
        <v>2250</v>
      </c>
      <c r="K5" s="47" t="s">
        <v>1</v>
      </c>
      <c r="L5" s="115"/>
      <c r="M5" s="36"/>
      <c r="O5" s="59" t="s">
        <v>2</v>
      </c>
      <c r="P5" s="55">
        <v>2356</v>
      </c>
      <c r="Q5" s="60">
        <v>2100</v>
      </c>
      <c r="R5" s="204"/>
      <c r="S5" s="62"/>
      <c r="V5" s="59" t="s">
        <v>2</v>
      </c>
      <c r="W5" s="55">
        <v>2400</v>
      </c>
      <c r="X5" s="60">
        <v>2138</v>
      </c>
      <c r="Y5" s="61"/>
      <c r="Z5" s="62"/>
    </row>
    <row r="6" spans="1:28" x14ac:dyDescent="0.3">
      <c r="A6" s="162" t="s">
        <v>34</v>
      </c>
      <c r="B6" s="170">
        <v>250</v>
      </c>
      <c r="C6" s="170"/>
      <c r="D6" s="172">
        <v>235</v>
      </c>
      <c r="E6" s="5"/>
      <c r="F6" s="5">
        <v>250</v>
      </c>
      <c r="G6" s="5"/>
      <c r="H6" s="25">
        <v>250</v>
      </c>
      <c r="I6" s="21"/>
      <c r="J6" s="25">
        <f>430/2</f>
        <v>215</v>
      </c>
      <c r="K6" s="47"/>
      <c r="L6" s="115"/>
      <c r="M6" s="36"/>
      <c r="O6" s="59" t="s">
        <v>44</v>
      </c>
      <c r="P6" s="55">
        <v>250</v>
      </c>
      <c r="Q6" s="60"/>
      <c r="R6" s="204">
        <v>250</v>
      </c>
      <c r="S6" s="62"/>
      <c r="V6" s="59" t="s">
        <v>44</v>
      </c>
      <c r="W6" s="55">
        <v>250</v>
      </c>
      <c r="X6" s="60"/>
      <c r="Y6" s="61">
        <v>235.33500000000001</v>
      </c>
      <c r="Z6" s="62"/>
    </row>
    <row r="7" spans="1:28" x14ac:dyDescent="0.3">
      <c r="A7" s="162" t="s">
        <v>18</v>
      </c>
      <c r="B7" s="170">
        <v>10</v>
      </c>
      <c r="C7" s="170"/>
      <c r="D7" s="172">
        <v>50</v>
      </c>
      <c r="E7" s="5"/>
      <c r="F7" s="5">
        <v>50</v>
      </c>
      <c r="G7" s="5"/>
      <c r="H7" s="25">
        <v>50</v>
      </c>
      <c r="I7" s="21"/>
      <c r="J7" s="25">
        <v>50</v>
      </c>
      <c r="K7" s="47"/>
      <c r="L7" s="115"/>
      <c r="M7" s="36"/>
      <c r="O7" s="59" t="s">
        <v>45</v>
      </c>
      <c r="P7" s="55">
        <v>50</v>
      </c>
      <c r="Q7" s="60"/>
      <c r="R7" s="204">
        <v>50</v>
      </c>
      <c r="S7" s="62"/>
      <c r="V7" s="59" t="s">
        <v>45</v>
      </c>
      <c r="W7" s="55">
        <v>10</v>
      </c>
      <c r="X7" s="60"/>
      <c r="Y7" s="61">
        <v>50</v>
      </c>
      <c r="Z7" s="62"/>
    </row>
    <row r="8" spans="1:28" x14ac:dyDescent="0.3">
      <c r="A8" s="162" t="s">
        <v>15</v>
      </c>
      <c r="B8" s="170">
        <v>0</v>
      </c>
      <c r="C8" s="170"/>
      <c r="D8" s="172">
        <v>11</v>
      </c>
      <c r="E8" s="5"/>
      <c r="F8" s="5">
        <v>0</v>
      </c>
      <c r="G8" s="5"/>
      <c r="H8" s="5">
        <v>40</v>
      </c>
      <c r="I8" s="21"/>
      <c r="J8" s="6">
        <v>40</v>
      </c>
      <c r="K8" s="47"/>
      <c r="L8" s="115"/>
      <c r="M8" s="36"/>
      <c r="O8" s="59" t="s">
        <v>15</v>
      </c>
      <c r="P8" s="55">
        <v>0</v>
      </c>
      <c r="Q8" s="60">
        <v>40</v>
      </c>
      <c r="R8" s="204"/>
      <c r="S8" s="62"/>
      <c r="V8" s="59" t="s">
        <v>15</v>
      </c>
      <c r="W8" s="55">
        <v>0</v>
      </c>
      <c r="X8" s="60">
        <v>11.15</v>
      </c>
      <c r="Y8" s="61"/>
      <c r="Z8" s="62"/>
    </row>
    <row r="9" spans="1:28" x14ac:dyDescent="0.3">
      <c r="A9" s="162" t="s">
        <v>3</v>
      </c>
      <c r="B9" s="170">
        <v>680</v>
      </c>
      <c r="C9" s="170"/>
      <c r="D9" s="172">
        <v>680</v>
      </c>
      <c r="E9" s="5"/>
      <c r="F9" s="5">
        <v>680</v>
      </c>
      <c r="G9" s="5"/>
      <c r="H9" s="5">
        <f>680+50</f>
        <v>730</v>
      </c>
      <c r="I9" s="21"/>
      <c r="J9" s="5">
        <v>680</v>
      </c>
      <c r="K9" s="47"/>
      <c r="L9" s="115"/>
      <c r="M9" s="36"/>
      <c r="O9" s="59" t="s">
        <v>3</v>
      </c>
      <c r="P9" s="55">
        <v>680</v>
      </c>
      <c r="Q9" s="60">
        <v>730</v>
      </c>
      <c r="R9" s="204"/>
      <c r="S9" s="62"/>
      <c r="V9" s="59" t="s">
        <v>3</v>
      </c>
      <c r="W9" s="55">
        <v>680</v>
      </c>
      <c r="X9" s="60">
        <v>680</v>
      </c>
      <c r="Y9" s="61"/>
      <c r="Z9" s="62"/>
    </row>
    <row r="10" spans="1:28" x14ac:dyDescent="0.3">
      <c r="A10" s="162" t="s">
        <v>19</v>
      </c>
      <c r="B10" s="183">
        <v>221</v>
      </c>
      <c r="C10" s="170"/>
      <c r="D10" s="172">
        <v>201.6</v>
      </c>
      <c r="E10" s="5"/>
      <c r="F10" s="11">
        <v>209</v>
      </c>
      <c r="G10" s="5"/>
      <c r="H10" s="11">
        <v>187</v>
      </c>
      <c r="I10" s="21"/>
      <c r="J10" s="5">
        <v>210</v>
      </c>
      <c r="K10" s="46" t="s">
        <v>76</v>
      </c>
      <c r="L10" s="115"/>
      <c r="M10" s="36"/>
      <c r="O10" s="59" t="s">
        <v>46</v>
      </c>
      <c r="P10" s="55"/>
      <c r="Q10" s="60" t="s">
        <v>1</v>
      </c>
      <c r="R10" s="205" t="s">
        <v>86</v>
      </c>
      <c r="S10" s="62"/>
      <c r="V10" s="59" t="s">
        <v>35</v>
      </c>
      <c r="W10" s="55"/>
      <c r="X10" s="191">
        <v>48.11</v>
      </c>
      <c r="Y10" s="61"/>
      <c r="Z10" s="62"/>
    </row>
    <row r="11" spans="1:28" ht="15" thickBot="1" x14ac:dyDescent="0.35">
      <c r="A11" s="161" t="s">
        <v>4</v>
      </c>
      <c r="B11" s="184">
        <f>SUM(B5:B10)</f>
        <v>3561</v>
      </c>
      <c r="C11" s="169"/>
      <c r="D11" s="193">
        <f>SUM(D5:D10)</f>
        <v>3315.6</v>
      </c>
      <c r="E11" s="4"/>
      <c r="F11" s="2">
        <f>SUM(F5:F10)</f>
        <v>3545</v>
      </c>
      <c r="G11" s="5"/>
      <c r="H11" s="2">
        <f>SUM(H5:H10)</f>
        <v>3357</v>
      </c>
      <c r="I11" s="21"/>
      <c r="J11" s="2">
        <f>SUM(J5:J10)</f>
        <v>3445</v>
      </c>
      <c r="K11" s="47"/>
      <c r="L11" s="115"/>
      <c r="M11" s="36"/>
      <c r="O11" s="59" t="s">
        <v>47</v>
      </c>
      <c r="P11" s="55">
        <v>209</v>
      </c>
      <c r="Q11" s="60">
        <v>187</v>
      </c>
      <c r="R11" s="204"/>
      <c r="S11" s="62"/>
      <c r="V11" s="59" t="s">
        <v>46</v>
      </c>
      <c r="W11" s="55"/>
      <c r="X11" s="191">
        <v>220</v>
      </c>
      <c r="Y11" s="61"/>
      <c r="Z11" s="62"/>
    </row>
    <row r="12" spans="1:28" ht="15" thickBot="1" x14ac:dyDescent="0.35">
      <c r="A12" s="162"/>
      <c r="B12" s="170"/>
      <c r="C12" s="170"/>
      <c r="D12" s="172"/>
      <c r="E12" s="5"/>
      <c r="F12" s="5"/>
      <c r="G12" s="4"/>
      <c r="H12" s="5"/>
      <c r="I12" s="21"/>
      <c r="J12" s="3"/>
      <c r="K12" s="47"/>
      <c r="L12" s="115"/>
      <c r="M12" s="36"/>
      <c r="O12" s="54" t="s">
        <v>4</v>
      </c>
      <c r="P12" s="142">
        <f>SUM(P5:P11)</f>
        <v>3545</v>
      </c>
      <c r="Q12" s="63">
        <f>SUM(Q5:Q11)</f>
        <v>3057</v>
      </c>
      <c r="R12" s="206">
        <f>SUM(R5:R11)</f>
        <v>300</v>
      </c>
      <c r="S12" s="65">
        <f>SUM(Q12:R12)</f>
        <v>3357</v>
      </c>
      <c r="V12" s="59" t="s">
        <v>47</v>
      </c>
      <c r="W12" s="55">
        <v>221</v>
      </c>
      <c r="X12" s="60">
        <v>201</v>
      </c>
      <c r="Y12" s="61"/>
      <c r="Z12" s="62"/>
    </row>
    <row r="13" spans="1:28" ht="15" thickBot="1" x14ac:dyDescent="0.35">
      <c r="A13" s="161" t="s">
        <v>5</v>
      </c>
      <c r="B13" s="169"/>
      <c r="C13" s="169"/>
      <c r="D13" s="172"/>
      <c r="E13" s="5"/>
      <c r="F13" s="5"/>
      <c r="G13" s="5"/>
      <c r="H13" s="5"/>
      <c r="I13" s="21"/>
      <c r="J13" s="3"/>
      <c r="K13" s="47"/>
      <c r="L13" s="115"/>
      <c r="M13" s="36"/>
      <c r="O13" s="59"/>
      <c r="P13" s="55"/>
      <c r="Q13" s="60"/>
      <c r="R13" s="204"/>
      <c r="S13" s="62"/>
      <c r="V13" s="54" t="s">
        <v>4</v>
      </c>
      <c r="W13" s="142">
        <v>3561</v>
      </c>
      <c r="X13" s="63">
        <v>3298.26</v>
      </c>
      <c r="Y13" s="64">
        <v>285.33500000000004</v>
      </c>
      <c r="Z13" s="65">
        <v>3583.5950000000003</v>
      </c>
      <c r="AB13" s="218">
        <f>3584-220-48</f>
        <v>3316</v>
      </c>
    </row>
    <row r="14" spans="1:28" x14ac:dyDescent="0.3">
      <c r="A14" s="162" t="s">
        <v>48</v>
      </c>
      <c r="B14" s="170">
        <v>2750</v>
      </c>
      <c r="C14" s="170"/>
      <c r="D14" s="172">
        <v>2544</v>
      </c>
      <c r="E14" s="27"/>
      <c r="F14" s="5">
        <f>2070+644</f>
        <v>2714</v>
      </c>
      <c r="G14" s="5"/>
      <c r="H14" s="5">
        <v>2555</v>
      </c>
      <c r="I14" s="21"/>
      <c r="J14" s="5">
        <v>2878</v>
      </c>
      <c r="K14" s="47"/>
      <c r="L14" s="115"/>
      <c r="M14" s="36"/>
      <c r="O14" s="54" t="s">
        <v>5</v>
      </c>
      <c r="P14" s="55"/>
      <c r="Q14" s="60"/>
      <c r="R14" s="207" t="s">
        <v>1</v>
      </c>
      <c r="S14" s="62"/>
      <c r="V14" s="59"/>
      <c r="W14" s="55"/>
      <c r="X14" s="60"/>
      <c r="Y14" s="61"/>
      <c r="Z14" s="62"/>
    </row>
    <row r="15" spans="1:28" x14ac:dyDescent="0.3">
      <c r="A15" s="162" t="s">
        <v>6</v>
      </c>
      <c r="B15" s="170">
        <v>200</v>
      </c>
      <c r="C15" s="170"/>
      <c r="D15" s="172">
        <v>167</v>
      </c>
      <c r="E15" s="5"/>
      <c r="F15" s="5">
        <v>180</v>
      </c>
      <c r="G15" s="5"/>
      <c r="H15" s="5">
        <v>110</v>
      </c>
      <c r="I15" s="21"/>
      <c r="J15" s="5">
        <v>110</v>
      </c>
      <c r="K15" s="47"/>
      <c r="L15" s="115"/>
      <c r="M15" s="36"/>
      <c r="O15" s="59" t="s">
        <v>48</v>
      </c>
      <c r="P15" s="141">
        <v>2714</v>
      </c>
      <c r="Q15" s="60">
        <v>2555</v>
      </c>
      <c r="R15" s="204"/>
      <c r="S15" s="62"/>
      <c r="V15" s="54" t="s">
        <v>5</v>
      </c>
      <c r="W15" s="55"/>
      <c r="X15" s="60"/>
      <c r="Y15" s="66" t="s">
        <v>1</v>
      </c>
      <c r="Z15" s="62"/>
    </row>
    <row r="16" spans="1:28" x14ac:dyDescent="0.3">
      <c r="A16" s="162" t="s">
        <v>8</v>
      </c>
      <c r="B16" s="170">
        <v>200</v>
      </c>
      <c r="C16" s="170"/>
      <c r="D16" s="172">
        <v>213</v>
      </c>
      <c r="E16" s="5"/>
      <c r="F16" s="5">
        <v>100</v>
      </c>
      <c r="G16" s="5"/>
      <c r="H16" s="5">
        <v>100</v>
      </c>
      <c r="I16" s="21"/>
      <c r="J16" s="5">
        <v>220</v>
      </c>
      <c r="K16" s="47"/>
      <c r="L16" s="115"/>
      <c r="M16" s="36"/>
      <c r="O16" s="59" t="s">
        <v>6</v>
      </c>
      <c r="P16" s="55">
        <v>180</v>
      </c>
      <c r="Q16" s="60">
        <v>110</v>
      </c>
      <c r="R16" s="204"/>
      <c r="S16" s="62"/>
      <c r="V16" s="59" t="s">
        <v>48</v>
      </c>
      <c r="W16" s="141">
        <v>2750</v>
      </c>
      <c r="X16" s="60">
        <v>2544.0330000000004</v>
      </c>
      <c r="Y16" s="61"/>
      <c r="Z16" s="62">
        <f>Y16+X16</f>
        <v>2544.0330000000004</v>
      </c>
    </row>
    <row r="17" spans="1:28" x14ac:dyDescent="0.3">
      <c r="A17" s="162" t="s">
        <v>38</v>
      </c>
      <c r="B17" s="170">
        <v>250</v>
      </c>
      <c r="C17" s="170"/>
      <c r="D17" s="172">
        <v>198</v>
      </c>
      <c r="E17" s="5"/>
      <c r="F17" s="5">
        <v>100</v>
      </c>
      <c r="G17" s="5"/>
      <c r="H17" s="5">
        <v>60</v>
      </c>
      <c r="I17" s="21"/>
      <c r="J17" s="5">
        <v>60</v>
      </c>
      <c r="K17" s="47"/>
      <c r="L17" s="115" t="s">
        <v>1</v>
      </c>
      <c r="M17" s="36"/>
      <c r="O17" s="59" t="s">
        <v>8</v>
      </c>
      <c r="P17" s="55">
        <v>100</v>
      </c>
      <c r="Q17" s="60">
        <v>100</v>
      </c>
      <c r="R17" s="204"/>
      <c r="S17" s="62"/>
      <c r="V17" s="59" t="s">
        <v>46</v>
      </c>
      <c r="W17" s="55"/>
      <c r="X17" s="60" t="s">
        <v>1</v>
      </c>
      <c r="Y17" s="191">
        <v>220</v>
      </c>
      <c r="Z17" s="62" t="s">
        <v>1</v>
      </c>
    </row>
    <row r="18" spans="1:28" x14ac:dyDescent="0.3">
      <c r="A18" s="162" t="s">
        <v>9</v>
      </c>
      <c r="B18" s="170">
        <v>9</v>
      </c>
      <c r="C18" s="170"/>
      <c r="D18" s="172">
        <v>8</v>
      </c>
      <c r="E18" s="5"/>
      <c r="F18" s="5">
        <v>10</v>
      </c>
      <c r="G18" s="5"/>
      <c r="H18" s="5">
        <v>10</v>
      </c>
      <c r="I18" s="21"/>
      <c r="J18" s="5">
        <v>10</v>
      </c>
      <c r="K18" s="47"/>
      <c r="L18" s="115"/>
      <c r="M18" s="36"/>
      <c r="O18" s="59" t="s">
        <v>49</v>
      </c>
      <c r="P18" s="55">
        <v>100</v>
      </c>
      <c r="Q18" s="60">
        <v>60</v>
      </c>
      <c r="R18" s="204"/>
      <c r="S18" s="62"/>
      <c r="V18" s="59" t="s">
        <v>6</v>
      </c>
      <c r="W18" s="55">
        <v>200</v>
      </c>
      <c r="X18" s="60">
        <v>166.78699999999998</v>
      </c>
      <c r="Y18" s="61"/>
      <c r="Z18" s="62">
        <f t="shared" ref="Z17:Z31" si="0">Y18+X18</f>
        <v>166.78699999999998</v>
      </c>
    </row>
    <row r="19" spans="1:28" x14ac:dyDescent="0.3">
      <c r="A19" s="162" t="s">
        <v>10</v>
      </c>
      <c r="B19" s="170">
        <v>25</v>
      </c>
      <c r="C19" s="170"/>
      <c r="D19" s="172">
        <v>9</v>
      </c>
      <c r="E19" s="5"/>
      <c r="F19" s="5">
        <v>10</v>
      </c>
      <c r="G19" s="5"/>
      <c r="H19" s="5">
        <v>7</v>
      </c>
      <c r="I19" s="21"/>
      <c r="J19" s="5" t="s">
        <v>1</v>
      </c>
      <c r="K19" s="47"/>
      <c r="L19" s="115"/>
      <c r="M19" s="36"/>
      <c r="O19" s="59" t="s">
        <v>9</v>
      </c>
      <c r="P19" s="55">
        <v>10</v>
      </c>
      <c r="Q19" s="60">
        <v>10</v>
      </c>
      <c r="R19" s="204"/>
      <c r="S19" s="62"/>
      <c r="V19" s="59" t="s">
        <v>7</v>
      </c>
      <c r="W19" s="55">
        <v>50</v>
      </c>
      <c r="X19" s="60">
        <v>50</v>
      </c>
      <c r="Y19" s="61"/>
      <c r="Z19" s="62">
        <f t="shared" si="0"/>
        <v>50</v>
      </c>
    </row>
    <row r="20" spans="1:28" x14ac:dyDescent="0.3">
      <c r="A20" s="162" t="s">
        <v>17</v>
      </c>
      <c r="B20" s="170">
        <v>80</v>
      </c>
      <c r="C20" s="170"/>
      <c r="D20" s="172">
        <f>59+45</f>
        <v>104</v>
      </c>
      <c r="E20" s="5"/>
      <c r="F20" s="5">
        <v>80</v>
      </c>
      <c r="G20" s="5"/>
      <c r="H20" s="25">
        <v>90</v>
      </c>
      <c r="I20" s="21"/>
      <c r="J20" s="25">
        <v>90</v>
      </c>
      <c r="K20" s="47"/>
      <c r="L20" s="115"/>
      <c r="M20" s="36"/>
      <c r="O20" s="59" t="s">
        <v>10</v>
      </c>
      <c r="P20" s="55">
        <v>10</v>
      </c>
      <c r="Q20" s="60">
        <v>7</v>
      </c>
      <c r="R20" s="204"/>
      <c r="S20" s="62"/>
      <c r="V20" s="59" t="s">
        <v>8</v>
      </c>
      <c r="W20" s="55">
        <v>200</v>
      </c>
      <c r="X20" s="60">
        <v>213.249</v>
      </c>
      <c r="Y20" s="61"/>
      <c r="Z20" s="62">
        <f t="shared" si="0"/>
        <v>213.249</v>
      </c>
    </row>
    <row r="21" spans="1:28" x14ac:dyDescent="0.3">
      <c r="A21" s="162" t="s">
        <v>16</v>
      </c>
      <c r="B21" s="170">
        <v>40</v>
      </c>
      <c r="C21" s="170"/>
      <c r="D21" s="172">
        <v>41</v>
      </c>
      <c r="E21" s="5"/>
      <c r="F21" s="5">
        <v>40</v>
      </c>
      <c r="G21" s="5"/>
      <c r="H21" s="5">
        <v>20</v>
      </c>
      <c r="I21" s="21"/>
      <c r="J21" s="5">
        <v>50</v>
      </c>
      <c r="K21" s="47"/>
      <c r="L21" s="115"/>
      <c r="M21" s="36"/>
      <c r="O21" s="59" t="s">
        <v>50</v>
      </c>
      <c r="P21" s="55">
        <v>80</v>
      </c>
      <c r="Q21" s="60" t="s">
        <v>1</v>
      </c>
      <c r="R21" s="204">
        <v>90</v>
      </c>
      <c r="S21" s="62"/>
      <c r="V21" s="59" t="s">
        <v>49</v>
      </c>
      <c r="W21" s="55">
        <v>250</v>
      </c>
      <c r="X21" s="60">
        <v>197.899</v>
      </c>
      <c r="Y21" s="61"/>
      <c r="Z21" s="62">
        <f t="shared" si="0"/>
        <v>197.899</v>
      </c>
    </row>
    <row r="22" spans="1:28" x14ac:dyDescent="0.3">
      <c r="A22" s="162" t="s">
        <v>7</v>
      </c>
      <c r="B22" s="170">
        <v>50</v>
      </c>
      <c r="C22" s="170"/>
      <c r="D22" s="172">
        <v>50</v>
      </c>
      <c r="E22" s="5"/>
      <c r="F22" s="5">
        <v>50</v>
      </c>
      <c r="G22" s="5"/>
      <c r="H22" s="5">
        <v>25</v>
      </c>
      <c r="I22" s="21"/>
      <c r="J22" s="5">
        <v>25</v>
      </c>
      <c r="K22" s="47"/>
      <c r="L22" s="115"/>
      <c r="M22" s="36"/>
      <c r="O22" s="59" t="s">
        <v>16</v>
      </c>
      <c r="P22" s="55">
        <v>40</v>
      </c>
      <c r="Q22" s="60">
        <v>20</v>
      </c>
      <c r="R22" s="204"/>
      <c r="S22" s="62"/>
      <c r="V22" s="59" t="s">
        <v>9</v>
      </c>
      <c r="W22" s="55">
        <v>9</v>
      </c>
      <c r="X22" s="60">
        <v>8</v>
      </c>
      <c r="Y22" s="61"/>
      <c r="Z22" s="62">
        <f t="shared" si="0"/>
        <v>8</v>
      </c>
    </row>
    <row r="23" spans="1:28" x14ac:dyDescent="0.3">
      <c r="A23" s="162" t="s">
        <v>36</v>
      </c>
      <c r="B23" s="170">
        <v>10</v>
      </c>
      <c r="C23" s="170"/>
      <c r="D23" s="172">
        <v>27</v>
      </c>
      <c r="E23" s="5"/>
      <c r="F23" s="5">
        <v>25</v>
      </c>
      <c r="G23" s="5"/>
      <c r="H23" s="25">
        <v>25</v>
      </c>
      <c r="I23" s="21"/>
      <c r="J23" s="25">
        <v>25</v>
      </c>
      <c r="K23" s="47"/>
      <c r="L23" s="115"/>
      <c r="M23" s="36"/>
      <c r="O23" s="59" t="s">
        <v>7</v>
      </c>
      <c r="P23" s="55">
        <v>50</v>
      </c>
      <c r="Q23" s="60">
        <v>25</v>
      </c>
      <c r="R23" s="204"/>
      <c r="S23" s="62"/>
      <c r="V23" s="59" t="s">
        <v>10</v>
      </c>
      <c r="W23" s="55">
        <v>25</v>
      </c>
      <c r="X23" s="60">
        <v>8.6280000000000001</v>
      </c>
      <c r="Y23" s="61"/>
      <c r="Z23" s="62">
        <f t="shared" si="0"/>
        <v>8.6280000000000001</v>
      </c>
    </row>
    <row r="24" spans="1:28" x14ac:dyDescent="0.3">
      <c r="A24" s="162" t="s">
        <v>11</v>
      </c>
      <c r="B24" s="170"/>
      <c r="C24" s="170"/>
      <c r="D24" s="172">
        <v>5</v>
      </c>
      <c r="E24" s="5"/>
      <c r="F24" s="5">
        <v>5</v>
      </c>
      <c r="G24" s="5"/>
      <c r="H24" s="25">
        <v>5</v>
      </c>
      <c r="I24" s="21"/>
      <c r="J24" s="25">
        <v>5</v>
      </c>
      <c r="K24" s="47"/>
      <c r="L24" s="115"/>
      <c r="M24" s="36"/>
      <c r="O24" s="59" t="s">
        <v>36</v>
      </c>
      <c r="P24" s="55">
        <v>25</v>
      </c>
      <c r="Q24" s="60" t="s">
        <v>1</v>
      </c>
      <c r="R24" s="204">
        <v>25</v>
      </c>
      <c r="S24" s="62"/>
      <c r="V24" s="59" t="s">
        <v>50</v>
      </c>
      <c r="W24" s="55">
        <v>80</v>
      </c>
      <c r="X24" s="60">
        <v>57.478999999999999</v>
      </c>
      <c r="Y24" s="61">
        <v>2</v>
      </c>
      <c r="Z24" s="62">
        <f t="shared" si="0"/>
        <v>59.478999999999999</v>
      </c>
    </row>
    <row r="25" spans="1:28" x14ac:dyDescent="0.3">
      <c r="A25" s="162" t="s">
        <v>33</v>
      </c>
      <c r="B25" s="170">
        <v>300</v>
      </c>
      <c r="C25" s="170"/>
      <c r="D25" s="172">
        <v>172</v>
      </c>
      <c r="E25" s="5"/>
      <c r="F25" s="5">
        <v>300</v>
      </c>
      <c r="G25" s="5"/>
      <c r="H25" s="5">
        <v>101</v>
      </c>
      <c r="I25" s="21"/>
      <c r="J25" s="5">
        <v>200</v>
      </c>
      <c r="K25" s="47"/>
      <c r="L25" s="115"/>
      <c r="M25" s="36"/>
      <c r="O25" s="59" t="s">
        <v>11</v>
      </c>
      <c r="P25" s="55">
        <v>5</v>
      </c>
      <c r="Q25" s="60"/>
      <c r="R25" s="204">
        <v>5</v>
      </c>
      <c r="S25" s="62"/>
      <c r="V25" s="59" t="s">
        <v>45</v>
      </c>
      <c r="W25" s="55"/>
      <c r="X25" s="60">
        <v>30.035</v>
      </c>
      <c r="Y25" s="61">
        <v>14.8</v>
      </c>
      <c r="Z25" s="62">
        <f t="shared" si="0"/>
        <v>44.835000000000001</v>
      </c>
    </row>
    <row r="26" spans="1:28" x14ac:dyDescent="0.3">
      <c r="A26" s="163" t="s">
        <v>12</v>
      </c>
      <c r="B26" s="174"/>
      <c r="C26" s="174"/>
      <c r="D26" s="172">
        <v>5</v>
      </c>
      <c r="E26" s="5"/>
      <c r="F26" s="5"/>
      <c r="G26" s="5"/>
      <c r="H26" s="5"/>
      <c r="I26" s="21"/>
      <c r="J26" s="5"/>
      <c r="K26" s="3"/>
      <c r="L26" s="36"/>
      <c r="M26" s="36"/>
      <c r="O26" s="59" t="s">
        <v>51</v>
      </c>
      <c r="P26" s="55">
        <v>300</v>
      </c>
      <c r="Q26" s="60">
        <v>101</v>
      </c>
      <c r="R26" s="204"/>
      <c r="S26" s="62"/>
      <c r="V26" s="59" t="s">
        <v>16</v>
      </c>
      <c r="W26" s="55">
        <v>40</v>
      </c>
      <c r="X26" s="60">
        <v>41</v>
      </c>
      <c r="Y26" s="61"/>
      <c r="Z26" s="62">
        <f t="shared" si="0"/>
        <v>41</v>
      </c>
    </row>
    <row r="27" spans="1:28" x14ac:dyDescent="0.3">
      <c r="A27" s="164" t="s">
        <v>1</v>
      </c>
      <c r="B27" s="175"/>
      <c r="C27" s="175"/>
      <c r="D27" s="172"/>
      <c r="E27" s="10"/>
      <c r="F27" s="10"/>
      <c r="G27" s="10"/>
      <c r="H27" s="10" t="s">
        <v>1</v>
      </c>
      <c r="I27" s="21"/>
      <c r="J27" s="10" t="s">
        <v>1</v>
      </c>
      <c r="K27" s="3"/>
      <c r="L27" s="36"/>
      <c r="M27" s="36"/>
      <c r="O27" s="67" t="s">
        <v>12</v>
      </c>
      <c r="P27" s="55"/>
      <c r="Q27" s="60" t="s">
        <v>1</v>
      </c>
      <c r="R27" s="185" t="s">
        <v>1</v>
      </c>
      <c r="S27" s="62"/>
      <c r="V27" s="59" t="s">
        <v>36</v>
      </c>
      <c r="W27" s="55">
        <v>10</v>
      </c>
      <c r="X27" s="60">
        <v>5</v>
      </c>
      <c r="Y27" s="61">
        <v>21.7</v>
      </c>
      <c r="Z27" s="62">
        <f t="shared" si="0"/>
        <v>26.7</v>
      </c>
    </row>
    <row r="28" spans="1:28" ht="15" thickBot="1" x14ac:dyDescent="0.35">
      <c r="A28" s="161" t="s">
        <v>13</v>
      </c>
      <c r="B28" s="184">
        <f>SUM(B14:B25)</f>
        <v>3914</v>
      </c>
      <c r="C28" s="169"/>
      <c r="D28" s="187">
        <f>SUM(D14:D26)</f>
        <v>3543</v>
      </c>
      <c r="E28" s="4"/>
      <c r="F28" s="2">
        <f>SUM(F14:F25)</f>
        <v>3614</v>
      </c>
      <c r="G28" s="5"/>
      <c r="H28" s="2">
        <f>SUM(H14:H27)</f>
        <v>3108</v>
      </c>
      <c r="I28" s="21"/>
      <c r="J28" s="2">
        <f>SUM(J14:J27)</f>
        <v>3673</v>
      </c>
      <c r="K28" s="3"/>
      <c r="L28" s="36"/>
      <c r="M28" s="36"/>
      <c r="O28" s="59" t="s">
        <v>46</v>
      </c>
      <c r="P28" s="55"/>
      <c r="Q28" s="60" t="s">
        <v>1</v>
      </c>
      <c r="R28" s="208" t="s">
        <v>70</v>
      </c>
      <c r="S28" s="62"/>
      <c r="V28" s="59" t="s">
        <v>11</v>
      </c>
      <c r="W28" s="55"/>
      <c r="X28" s="60"/>
      <c r="Y28" s="61">
        <v>5</v>
      </c>
      <c r="Z28" s="62">
        <f t="shared" si="0"/>
        <v>5</v>
      </c>
    </row>
    <row r="29" spans="1:28" ht="15" thickBot="1" x14ac:dyDescent="0.35">
      <c r="A29" s="165"/>
      <c r="B29" s="147"/>
      <c r="C29" s="147"/>
      <c r="D29" s="172"/>
      <c r="E29" s="3"/>
      <c r="F29" s="3"/>
      <c r="G29" s="3"/>
      <c r="H29" s="3"/>
      <c r="I29" s="21"/>
      <c r="J29" s="3"/>
      <c r="K29" s="3"/>
      <c r="L29" s="36"/>
      <c r="M29" s="36"/>
      <c r="O29" s="54" t="s">
        <v>13</v>
      </c>
      <c r="P29" s="142">
        <f>SUM(P15:P26)</f>
        <v>3614</v>
      </c>
      <c r="Q29" s="142">
        <f>SUM(Q15:Q28)</f>
        <v>2988</v>
      </c>
      <c r="R29" s="209">
        <f>SUM(R14:R28)</f>
        <v>120</v>
      </c>
      <c r="S29" s="65">
        <f>SUM(Q29:R29)</f>
        <v>3108</v>
      </c>
      <c r="V29" s="59" t="s">
        <v>51</v>
      </c>
      <c r="W29" s="55">
        <v>300</v>
      </c>
      <c r="X29" s="60">
        <v>171.72399999999999</v>
      </c>
      <c r="Y29" s="61"/>
      <c r="Z29" s="62">
        <f t="shared" si="0"/>
        <v>171.72399999999999</v>
      </c>
    </row>
    <row r="30" spans="1:28" ht="15.6" x14ac:dyDescent="0.3">
      <c r="A30" s="166" t="s">
        <v>14</v>
      </c>
      <c r="B30" s="176">
        <f>B11-B28</f>
        <v>-353</v>
      </c>
      <c r="C30" s="176"/>
      <c r="D30" s="188">
        <f>D11-D28</f>
        <v>-227.40000000000009</v>
      </c>
      <c r="E30" s="224" t="s">
        <v>89</v>
      </c>
      <c r="F30" s="7">
        <f>F11-F28</f>
        <v>-69</v>
      </c>
      <c r="G30" s="6"/>
      <c r="H30" s="7">
        <f>H11-H28</f>
        <v>249</v>
      </c>
      <c r="I30" s="21"/>
      <c r="J30" s="7">
        <f>J11-J28</f>
        <v>-228</v>
      </c>
      <c r="K30" s="3"/>
      <c r="L30" s="36"/>
      <c r="M30" s="36"/>
      <c r="O30" s="59"/>
      <c r="P30" s="60"/>
      <c r="Q30" s="70"/>
      <c r="R30" s="210"/>
      <c r="S30" s="72"/>
      <c r="V30" s="67" t="s">
        <v>12</v>
      </c>
      <c r="W30" s="55"/>
      <c r="X30" s="60">
        <v>3.0859999999999999</v>
      </c>
      <c r="Y30" s="68">
        <v>1.8915</v>
      </c>
      <c r="Z30" s="62">
        <f t="shared" si="0"/>
        <v>4.9775</v>
      </c>
      <c r="AB30" s="145"/>
    </row>
    <row r="31" spans="1:28" ht="15.6" x14ac:dyDescent="0.3">
      <c r="A31" s="162"/>
      <c r="B31" s="170"/>
      <c r="C31" s="170"/>
      <c r="D31" s="172"/>
      <c r="E31" s="225"/>
      <c r="F31" s="6"/>
      <c r="G31" s="7"/>
      <c r="H31" s="6"/>
      <c r="I31" s="3"/>
      <c r="J31" s="3"/>
      <c r="K31" s="3"/>
      <c r="L31" s="36"/>
      <c r="M31" s="156"/>
      <c r="O31" s="73" t="s">
        <v>53</v>
      </c>
      <c r="P31" s="144">
        <f>P12-P29</f>
        <v>-69</v>
      </c>
      <c r="Q31" s="144">
        <f>SUM(Q12-Q29)</f>
        <v>69</v>
      </c>
      <c r="R31" s="211">
        <f>SUM(R12-R29)</f>
        <v>180</v>
      </c>
      <c r="S31" s="75">
        <f>SUM(S12-S29)</f>
        <v>249</v>
      </c>
      <c r="T31" s="145" t="s">
        <v>1</v>
      </c>
      <c r="V31" s="59" t="s">
        <v>52</v>
      </c>
      <c r="W31" s="55"/>
      <c r="X31" s="191">
        <v>48.096000000000004</v>
      </c>
      <c r="Y31" s="61"/>
      <c r="Z31" s="62" t="s">
        <v>1</v>
      </c>
      <c r="AA31" s="145"/>
      <c r="AB31" s="145"/>
    </row>
    <row r="32" spans="1:28" ht="16.2" thickBot="1" x14ac:dyDescent="0.35">
      <c r="A32" s="162" t="s">
        <v>83</v>
      </c>
      <c r="B32" s="170"/>
      <c r="C32" s="170"/>
      <c r="D32" s="172">
        <v>191</v>
      </c>
      <c r="E32" s="223" t="s">
        <v>89</v>
      </c>
      <c r="F32" s="5"/>
      <c r="G32" s="4"/>
      <c r="H32" s="4">
        <v>-55.137</v>
      </c>
      <c r="I32" s="3"/>
      <c r="J32" s="3"/>
      <c r="K32" s="3"/>
      <c r="L32" s="36"/>
      <c r="M32" s="157"/>
      <c r="O32" s="76" t="s">
        <v>54</v>
      </c>
      <c r="P32" s="77"/>
      <c r="Q32" s="78">
        <v>-55</v>
      </c>
      <c r="R32" s="212"/>
      <c r="S32" s="78" t="s">
        <v>1</v>
      </c>
      <c r="V32" s="54" t="s">
        <v>13</v>
      </c>
      <c r="W32" s="142">
        <v>3914</v>
      </c>
      <c r="X32" s="142">
        <v>3545.0159999999996</v>
      </c>
      <c r="Y32" s="69">
        <v>265.39150000000001</v>
      </c>
      <c r="Z32" s="65">
        <v>3810.4074999999998</v>
      </c>
    </row>
    <row r="33" spans="1:28" ht="16.2" thickBot="1" x14ac:dyDescent="0.35">
      <c r="A33" s="162" t="s">
        <v>84</v>
      </c>
      <c r="B33" s="147"/>
      <c r="C33" s="147"/>
      <c r="D33" s="172">
        <v>-55</v>
      </c>
      <c r="E33" s="226"/>
      <c r="F33" s="3"/>
      <c r="G33" s="3"/>
      <c r="H33" s="139" t="s">
        <v>1</v>
      </c>
      <c r="I33" s="3"/>
      <c r="J33" s="3"/>
      <c r="K33" s="3"/>
      <c r="L33" s="36"/>
      <c r="M33" s="158"/>
      <c r="O33" s="76" t="s">
        <v>55</v>
      </c>
      <c r="P33" s="81" t="s">
        <v>1</v>
      </c>
      <c r="Q33" s="81">
        <f>SUM(Q31:Q32)</f>
        <v>14</v>
      </c>
      <c r="R33" s="213" t="s">
        <v>1</v>
      </c>
      <c r="S33" s="82" t="s">
        <v>1</v>
      </c>
      <c r="V33" s="59"/>
      <c r="W33" s="60"/>
      <c r="X33" s="70"/>
      <c r="Y33" s="71"/>
      <c r="Z33" s="72"/>
      <c r="AB33" s="145"/>
    </row>
    <row r="34" spans="1:28" ht="27" customHeight="1" thickBot="1" x14ac:dyDescent="0.35">
      <c r="A34" s="167" t="s">
        <v>87</v>
      </c>
      <c r="B34" s="169"/>
      <c r="C34" s="177"/>
      <c r="D34" s="173">
        <v>-35</v>
      </c>
      <c r="E34" s="227" t="s">
        <v>89</v>
      </c>
      <c r="F34" s="4"/>
      <c r="G34" s="9"/>
      <c r="H34" s="43">
        <f>H30+H32</f>
        <v>193.863</v>
      </c>
      <c r="I34" s="3"/>
      <c r="J34" s="3"/>
      <c r="K34" s="3"/>
      <c r="L34" s="36"/>
      <c r="M34" s="156"/>
      <c r="O34" s="194"/>
      <c r="P34" s="195"/>
      <c r="Q34" s="195"/>
      <c r="R34" s="214"/>
      <c r="S34" s="217" t="s">
        <v>1</v>
      </c>
      <c r="V34" s="73" t="s">
        <v>53</v>
      </c>
      <c r="W34" s="144">
        <v>-353</v>
      </c>
      <c r="X34" s="144">
        <v>-246.7559999999994</v>
      </c>
      <c r="Y34" s="74">
        <v>19.943500000000029</v>
      </c>
      <c r="Z34" s="75">
        <v>-226.81249999999955</v>
      </c>
      <c r="AB34" s="145"/>
    </row>
    <row r="35" spans="1:28" ht="16.2" thickBot="1" x14ac:dyDescent="0.35">
      <c r="A35" s="160"/>
      <c r="B35" s="178"/>
      <c r="C35" s="178"/>
      <c r="D35" s="189"/>
      <c r="E35" s="38"/>
      <c r="F35" s="38"/>
      <c r="G35" s="38"/>
      <c r="H35" s="38"/>
      <c r="I35" s="38"/>
      <c r="J35" s="38"/>
      <c r="K35" s="38"/>
      <c r="L35" s="39"/>
      <c r="M35" s="36"/>
      <c r="O35" s="216" t="s">
        <v>87</v>
      </c>
      <c r="P35" s="215"/>
      <c r="Q35" s="219">
        <v>14</v>
      </c>
      <c r="R35" s="220">
        <v>180</v>
      </c>
      <c r="S35" s="221">
        <v>194</v>
      </c>
      <c r="V35" s="76" t="s">
        <v>72</v>
      </c>
      <c r="W35" s="77"/>
      <c r="X35" s="78">
        <v>191.47900000000001</v>
      </c>
      <c r="Y35" s="79"/>
      <c r="Z35" s="80">
        <v>191</v>
      </c>
    </row>
    <row r="36" spans="1:28" ht="21" customHeight="1" thickBot="1" x14ac:dyDescent="0.35">
      <c r="A36" s="37"/>
      <c r="B36" s="178"/>
      <c r="C36" s="178"/>
      <c r="D36" s="178"/>
      <c r="E36" s="38"/>
      <c r="F36" s="38"/>
      <c r="G36" s="38"/>
      <c r="H36" s="38"/>
      <c r="I36" s="38"/>
      <c r="J36" s="38"/>
      <c r="K36" s="38"/>
      <c r="L36" s="38"/>
      <c r="M36" s="39"/>
      <c r="O36" s="201"/>
      <c r="P36" s="197"/>
      <c r="Q36" s="197"/>
      <c r="R36" s="197"/>
      <c r="S36" s="199"/>
      <c r="V36" s="76" t="s">
        <v>71</v>
      </c>
      <c r="W36" s="81" t="s">
        <v>1</v>
      </c>
      <c r="X36" s="81">
        <v>-55.27699999999939</v>
      </c>
      <c r="Y36" s="81" t="s">
        <v>1</v>
      </c>
      <c r="Z36" s="82" t="s">
        <v>1</v>
      </c>
    </row>
    <row r="37" spans="1:28" x14ac:dyDescent="0.3">
      <c r="V37" s="194"/>
      <c r="W37" s="195"/>
      <c r="X37" s="195"/>
      <c r="Y37" s="143"/>
      <c r="Z37" s="196" t="s">
        <v>1</v>
      </c>
    </row>
    <row r="38" spans="1:28" x14ac:dyDescent="0.3">
      <c r="D38" s="222" t="s">
        <v>1</v>
      </c>
      <c r="H38" s="114"/>
      <c r="I38" s="114"/>
      <c r="J38" s="114"/>
      <c r="K38" s="114"/>
      <c r="V38" s="200"/>
      <c r="W38" s="3"/>
      <c r="X38" s="9" t="s">
        <v>1</v>
      </c>
      <c r="Y38" s="3"/>
      <c r="Z38" s="198"/>
    </row>
    <row r="39" spans="1:28" ht="16.2" thickBot="1" x14ac:dyDescent="0.35">
      <c r="A39" s="8"/>
      <c r="B39" s="148"/>
      <c r="C39" s="148"/>
      <c r="D39" s="186" t="s">
        <v>1</v>
      </c>
      <c r="E39" s="48"/>
      <c r="F39" s="3"/>
      <c r="G39" s="3"/>
      <c r="I39" s="20"/>
      <c r="J39" s="3"/>
      <c r="M39" s="22"/>
      <c r="S39" s="145" t="s">
        <v>1</v>
      </c>
      <c r="V39" s="216" t="s">
        <v>87</v>
      </c>
      <c r="W39" s="197"/>
      <c r="X39" s="81">
        <v>-55</v>
      </c>
      <c r="Y39" s="81">
        <v>20</v>
      </c>
      <c r="Z39" s="81">
        <f>SUM(X39:Y39)</f>
        <v>-35</v>
      </c>
    </row>
    <row r="40" spans="1:28" x14ac:dyDescent="0.3">
      <c r="A40" s="16"/>
      <c r="B40" s="147"/>
      <c r="C40" s="147"/>
      <c r="D40" s="147"/>
      <c r="E40" s="16"/>
      <c r="F40" s="16"/>
      <c r="G40" s="16"/>
      <c r="H40" s="17" t="s">
        <v>1</v>
      </c>
      <c r="I40" s="20"/>
      <c r="J40" s="16"/>
      <c r="K40" s="17"/>
      <c r="L40" s="17"/>
      <c r="M40" s="22"/>
      <c r="N40" s="28"/>
      <c r="X40" s="145" t="s">
        <v>1</v>
      </c>
    </row>
    <row r="41" spans="1:28" x14ac:dyDescent="0.3">
      <c r="A41" s="16"/>
      <c r="B41" s="147"/>
      <c r="C41" s="147"/>
      <c r="D41" s="171" t="s">
        <v>1</v>
      </c>
      <c r="E41" s="16"/>
      <c r="F41" s="16"/>
      <c r="G41" s="16"/>
      <c r="H41" s="17"/>
      <c r="I41" s="20"/>
      <c r="J41" s="16"/>
      <c r="K41" s="17" t="s">
        <v>1</v>
      </c>
      <c r="L41" s="17"/>
      <c r="M41" s="22"/>
      <c r="N41" s="28"/>
      <c r="W41" s="86" t="s">
        <v>1</v>
      </c>
    </row>
    <row r="42" spans="1:28" x14ac:dyDescent="0.3">
      <c r="A42" s="16"/>
      <c r="B42" s="147"/>
      <c r="C42" s="147"/>
      <c r="D42" s="147"/>
      <c r="E42" s="16"/>
      <c r="F42" s="16"/>
      <c r="G42" s="30"/>
      <c r="H42" s="17"/>
      <c r="I42" s="20"/>
      <c r="J42" s="16"/>
      <c r="K42" s="17"/>
      <c r="L42" s="17"/>
      <c r="M42" s="26"/>
      <c r="N42" s="28"/>
      <c r="P42" s="1" t="s">
        <v>1</v>
      </c>
      <c r="Z42" s="145" t="s">
        <v>1</v>
      </c>
    </row>
    <row r="43" spans="1:28" x14ac:dyDescent="0.3">
      <c r="A43" s="18"/>
      <c r="B43" s="180"/>
      <c r="C43" s="180"/>
      <c r="D43" s="147"/>
      <c r="E43" s="16"/>
      <c r="F43" s="16"/>
      <c r="G43" s="16"/>
      <c r="H43" s="17"/>
      <c r="I43" s="24"/>
      <c r="J43" s="16"/>
      <c r="K43" s="17"/>
      <c r="L43" s="44"/>
      <c r="M43" s="94"/>
      <c r="N43" s="28"/>
    </row>
    <row r="44" spans="1:28" x14ac:dyDescent="0.3">
      <c r="A44" s="16"/>
      <c r="B44" s="147"/>
      <c r="C44" s="147"/>
      <c r="D44" s="147"/>
      <c r="E44" s="16"/>
      <c r="F44" s="16"/>
      <c r="G44" s="16"/>
      <c r="H44" s="17"/>
      <c r="I44" s="20"/>
      <c r="J44" s="16"/>
      <c r="K44" s="17"/>
      <c r="L44" s="17"/>
      <c r="M44" s="22"/>
      <c r="N44" s="28"/>
    </row>
    <row r="45" spans="1:28" x14ac:dyDescent="0.3">
      <c r="A45" s="23"/>
      <c r="B45" s="181"/>
      <c r="C45" s="181"/>
      <c r="D45" s="179"/>
      <c r="E45" s="40"/>
      <c r="F45" s="40"/>
      <c r="G45" s="40"/>
      <c r="H45" s="41"/>
      <c r="I45" s="42"/>
      <c r="J45" s="40"/>
      <c r="K45" s="41"/>
      <c r="L45" s="41"/>
      <c r="M45" s="22"/>
      <c r="N45" s="31"/>
      <c r="P45" s="28" t="s">
        <v>1</v>
      </c>
    </row>
    <row r="46" spans="1:28" x14ac:dyDescent="0.3">
      <c r="A46" s="18"/>
      <c r="B46" s="180"/>
      <c r="C46" s="180"/>
      <c r="D46" s="179"/>
      <c r="E46" s="40"/>
      <c r="F46" s="40"/>
      <c r="G46" s="40"/>
      <c r="H46" s="41"/>
      <c r="I46" s="42"/>
      <c r="J46" s="40"/>
      <c r="K46" s="41"/>
      <c r="L46" s="17"/>
      <c r="M46" s="22"/>
    </row>
    <row r="47" spans="1:28" x14ac:dyDescent="0.3">
      <c r="A47" s="16"/>
      <c r="B47" s="147"/>
      <c r="C47" s="147"/>
      <c r="D47" s="147"/>
      <c r="E47" s="16"/>
      <c r="F47" s="16"/>
      <c r="G47" s="16"/>
      <c r="H47" s="19"/>
      <c r="I47" s="20"/>
      <c r="J47" s="16"/>
      <c r="K47" s="19"/>
      <c r="L47" s="19"/>
      <c r="M47" s="22"/>
    </row>
    <row r="48" spans="1:28" x14ac:dyDescent="0.3">
      <c r="A48" s="8"/>
      <c r="B48" s="148"/>
      <c r="C48" s="148"/>
      <c r="D48" s="147"/>
      <c r="E48" s="3"/>
      <c r="F48" s="3"/>
      <c r="G48" s="3"/>
      <c r="H48" s="29"/>
      <c r="I48" s="20"/>
      <c r="J48" s="3"/>
      <c r="M48" s="22"/>
    </row>
    <row r="52" spans="1:10" ht="30" customHeight="1" x14ac:dyDescent="0.3"/>
    <row r="53" spans="1:10" x14ac:dyDescent="0.3">
      <c r="A53" s="118"/>
      <c r="B53" s="182"/>
      <c r="C53" s="182"/>
      <c r="D53" s="147"/>
      <c r="E53" s="3"/>
      <c r="F53" s="3"/>
      <c r="G53" s="3"/>
      <c r="H53" s="3"/>
      <c r="I53" s="3"/>
      <c r="J53" s="3"/>
    </row>
    <row r="54" spans="1:10" x14ac:dyDescent="0.3">
      <c r="A54" s="3"/>
      <c r="B54" s="147"/>
      <c r="C54" s="147"/>
      <c r="D54" s="147"/>
      <c r="E54" s="3"/>
      <c r="F54" s="35"/>
      <c r="G54" s="3"/>
      <c r="H54" s="3"/>
      <c r="I54" s="35"/>
      <c r="J54" s="3"/>
    </row>
    <row r="55" spans="1:10" x14ac:dyDescent="0.3">
      <c r="A55" s="3"/>
      <c r="B55" s="147"/>
      <c r="C55" s="147"/>
      <c r="D55" s="147"/>
      <c r="E55" s="3"/>
      <c r="F55" s="35"/>
      <c r="G55" s="3"/>
      <c r="H55" s="3"/>
      <c r="I55" s="35"/>
      <c r="J55" s="3"/>
    </row>
    <row r="56" spans="1:10" x14ac:dyDescent="0.3">
      <c r="A56" s="3"/>
      <c r="B56" s="147"/>
      <c r="C56" s="147"/>
      <c r="D56" s="147"/>
      <c r="E56" s="3"/>
      <c r="F56" s="35"/>
      <c r="G56" s="3"/>
      <c r="H56" s="3"/>
      <c r="I56" s="3"/>
      <c r="J56" s="3"/>
    </row>
    <row r="57" spans="1:10" x14ac:dyDescent="0.3">
      <c r="A57" s="119"/>
      <c r="B57" s="179"/>
      <c r="C57" s="179"/>
      <c r="D57" s="147"/>
      <c r="E57" s="3"/>
      <c r="F57" s="35"/>
      <c r="G57" s="3"/>
      <c r="H57" s="3"/>
      <c r="I57" s="3"/>
      <c r="J57" s="3"/>
    </row>
    <row r="58" spans="1:10" x14ac:dyDescent="0.3">
      <c r="A58" s="3"/>
      <c r="B58" s="147"/>
      <c r="C58" s="147"/>
      <c r="D58" s="147"/>
      <c r="E58" s="3"/>
      <c r="F58" s="35"/>
      <c r="G58" s="3"/>
      <c r="H58" s="3"/>
      <c r="I58" s="35"/>
      <c r="J58" s="3"/>
    </row>
    <row r="59" spans="1:10" x14ac:dyDescent="0.3">
      <c r="A59" s="120"/>
      <c r="B59" s="180"/>
      <c r="C59" s="180"/>
      <c r="D59" s="147"/>
      <c r="E59" s="3"/>
      <c r="F59" s="3"/>
      <c r="G59" s="3"/>
    </row>
    <row r="60" spans="1:10" x14ac:dyDescent="0.3">
      <c r="A60" s="34"/>
      <c r="B60" s="147"/>
      <c r="C60" s="147"/>
    </row>
    <row r="61" spans="1:10" x14ac:dyDescent="0.3">
      <c r="A61" s="34"/>
      <c r="B61" s="147"/>
      <c r="C61" s="147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79" zoomScaleNormal="79" workbookViewId="0">
      <selection activeCell="H8" sqref="H8"/>
    </sheetView>
  </sheetViews>
  <sheetFormatPr defaultRowHeight="14.4" x14ac:dyDescent="0.3"/>
  <cols>
    <col min="1" max="1" width="42.33203125" customWidth="1"/>
    <col min="2" max="2" width="4" customWidth="1"/>
    <col min="3" max="3" width="14.77734375" customWidth="1"/>
    <col min="4" max="4" width="2.88671875" style="139" customWidth="1"/>
    <col min="5" max="5" width="10" customWidth="1"/>
    <col min="6" max="6" width="16.109375" customWidth="1"/>
    <col min="7" max="7" width="2.33203125" customWidth="1"/>
    <col min="8" max="8" width="16.44140625" customWidth="1"/>
    <col min="9" max="9" width="4.109375" customWidth="1"/>
    <col min="10" max="10" width="15.21875" customWidth="1"/>
  </cols>
  <sheetData>
    <row r="1" spans="1:17" ht="20.399999999999999" x14ac:dyDescent="0.35">
      <c r="A1" s="96" t="s">
        <v>57</v>
      </c>
      <c r="B1" s="95"/>
      <c r="C1" s="97"/>
      <c r="D1" s="146"/>
      <c r="E1" s="95"/>
      <c r="F1" s="97"/>
      <c r="G1" s="95"/>
      <c r="H1" s="95"/>
      <c r="I1" s="95"/>
      <c r="J1" s="95"/>
      <c r="K1" s="95"/>
      <c r="L1" s="95"/>
      <c r="M1" s="95"/>
      <c r="N1" s="95"/>
    </row>
    <row r="2" spans="1:17" ht="20.399999999999999" x14ac:dyDescent="0.35">
      <c r="A2" s="96" t="s">
        <v>1</v>
      </c>
      <c r="B2" s="95"/>
      <c r="C2" s="97"/>
      <c r="D2" s="146"/>
      <c r="E2" s="95"/>
      <c r="F2" s="97"/>
      <c r="G2" s="95"/>
      <c r="H2" s="95"/>
      <c r="I2" s="95"/>
      <c r="J2" s="95"/>
      <c r="K2" s="95"/>
      <c r="L2" s="95"/>
      <c r="M2" s="95"/>
      <c r="N2" s="95"/>
    </row>
    <row r="4" spans="1:17" ht="15.6" x14ac:dyDescent="0.3">
      <c r="A4" s="100"/>
      <c r="B4" s="100"/>
      <c r="C4" s="101"/>
      <c r="D4" s="101"/>
      <c r="E4" s="138"/>
      <c r="F4" s="101"/>
      <c r="G4" s="101"/>
      <c r="H4" s="138"/>
      <c r="I4" s="98"/>
      <c r="J4" s="102"/>
      <c r="K4" s="98"/>
      <c r="L4" s="98"/>
      <c r="M4" s="98"/>
      <c r="N4" s="102"/>
      <c r="O4" s="102"/>
      <c r="P4" s="98"/>
      <c r="Q4" s="98"/>
    </row>
    <row r="5" spans="1:17" ht="15.6" x14ac:dyDescent="0.3">
      <c r="A5" s="100"/>
      <c r="B5" s="100"/>
      <c r="C5" s="124" t="s">
        <v>59</v>
      </c>
      <c r="D5" s="124"/>
      <c r="E5" s="124" t="s">
        <v>78</v>
      </c>
      <c r="F5" s="125" t="s">
        <v>58</v>
      </c>
      <c r="G5" s="124"/>
      <c r="H5" s="124" t="s">
        <v>79</v>
      </c>
      <c r="I5" s="98"/>
      <c r="J5" s="112" t="s">
        <v>58</v>
      </c>
    </row>
    <row r="6" spans="1:17" ht="15.6" x14ac:dyDescent="0.3">
      <c r="A6" s="100" t="s">
        <v>0</v>
      </c>
      <c r="B6" s="100"/>
      <c r="C6" s="126">
        <v>2016</v>
      </c>
      <c r="D6" s="126"/>
      <c r="E6" s="126">
        <v>2016</v>
      </c>
      <c r="F6" s="125">
        <v>2017</v>
      </c>
      <c r="G6" s="126"/>
      <c r="H6" s="126">
        <v>2017</v>
      </c>
      <c r="I6" s="98"/>
      <c r="J6" s="112">
        <v>2018</v>
      </c>
    </row>
    <row r="7" spans="1:17" ht="15.6" x14ac:dyDescent="0.3">
      <c r="A7" s="100"/>
      <c r="B7" s="100"/>
      <c r="C7" s="127"/>
      <c r="D7" s="127"/>
      <c r="E7" s="127"/>
      <c r="F7" s="121"/>
      <c r="G7" s="127"/>
      <c r="H7" s="127"/>
      <c r="I7" s="98"/>
      <c r="J7" s="98"/>
    </row>
    <row r="8" spans="1:17" ht="15.6" x14ac:dyDescent="0.3">
      <c r="A8" s="100" t="s">
        <v>60</v>
      </c>
      <c r="B8" s="104"/>
      <c r="C8" s="128">
        <v>263</v>
      </c>
      <c r="D8" s="128"/>
      <c r="E8" s="128">
        <v>237.44399999999999</v>
      </c>
      <c r="F8" s="121">
        <v>262</v>
      </c>
      <c r="G8" s="128"/>
      <c r="H8" s="128">
        <f>210/0.9</f>
        <v>233.33333333333331</v>
      </c>
      <c r="J8" s="108">
        <v>250</v>
      </c>
      <c r="L8" s="107" t="s">
        <v>61</v>
      </c>
    </row>
    <row r="9" spans="1:17" ht="15.6" x14ac:dyDescent="0.3">
      <c r="A9" s="100" t="s">
        <v>62</v>
      </c>
      <c r="B9" s="105" t="s">
        <v>1</v>
      </c>
      <c r="C9" s="129">
        <v>6</v>
      </c>
      <c r="D9" s="129"/>
      <c r="E9" s="129">
        <v>0</v>
      </c>
      <c r="F9" s="130">
        <v>0</v>
      </c>
      <c r="G9" s="129"/>
      <c r="H9" s="129">
        <v>0</v>
      </c>
      <c r="I9" s="98"/>
      <c r="J9" s="109">
        <v>0</v>
      </c>
      <c r="L9" s="1" t="s">
        <v>1</v>
      </c>
    </row>
    <row r="10" spans="1:17" ht="15.6" x14ac:dyDescent="0.3">
      <c r="A10" s="103" t="s">
        <v>63</v>
      </c>
      <c r="B10" s="103"/>
      <c r="C10" s="131">
        <v>269</v>
      </c>
      <c r="D10" s="131"/>
      <c r="E10" s="131">
        <v>237.44399999999999</v>
      </c>
      <c r="F10" s="132">
        <v>262</v>
      </c>
      <c r="G10" s="131"/>
      <c r="H10" s="131">
        <v>233</v>
      </c>
      <c r="I10" s="99"/>
      <c r="J10" s="110">
        <v>262</v>
      </c>
    </row>
    <row r="11" spans="1:17" ht="15.6" x14ac:dyDescent="0.3">
      <c r="A11" s="100"/>
      <c r="B11" s="100"/>
      <c r="C11" s="127"/>
      <c r="D11" s="127"/>
      <c r="E11" s="127"/>
      <c r="F11" s="121"/>
      <c r="G11" s="127"/>
      <c r="H11" s="127"/>
      <c r="I11" s="98"/>
      <c r="J11" s="98"/>
    </row>
    <row r="12" spans="1:17" ht="15.6" x14ac:dyDescent="0.3">
      <c r="A12" s="100" t="s">
        <v>5</v>
      </c>
      <c r="B12" s="100"/>
      <c r="C12" s="127"/>
      <c r="D12" s="127"/>
      <c r="E12" s="127"/>
      <c r="F12" s="121"/>
      <c r="G12" s="127"/>
      <c r="H12" s="127"/>
      <c r="I12" s="98"/>
      <c r="J12" s="98"/>
    </row>
    <row r="13" spans="1:17" ht="15.6" x14ac:dyDescent="0.3">
      <c r="A13" s="100" t="s">
        <v>64</v>
      </c>
      <c r="B13" s="104"/>
      <c r="C13" s="127">
        <v>7</v>
      </c>
      <c r="D13" s="127"/>
      <c r="E13" s="127">
        <v>5</v>
      </c>
      <c r="F13" s="121">
        <v>7</v>
      </c>
      <c r="G13" s="127"/>
      <c r="H13" s="127">
        <v>5</v>
      </c>
      <c r="I13" s="98"/>
      <c r="J13" s="108">
        <v>7</v>
      </c>
    </row>
    <row r="14" spans="1:17" ht="15.6" x14ac:dyDescent="0.3">
      <c r="A14" s="100" t="s">
        <v>65</v>
      </c>
      <c r="B14" s="100"/>
      <c r="C14" s="127">
        <v>263</v>
      </c>
      <c r="D14" s="127"/>
      <c r="E14" s="128">
        <v>237.44399999999999</v>
      </c>
      <c r="F14" s="127">
        <v>262</v>
      </c>
      <c r="G14" s="127"/>
      <c r="H14" s="128">
        <v>233</v>
      </c>
      <c r="I14" s="106" t="s">
        <v>1</v>
      </c>
      <c r="J14" s="102">
        <v>250</v>
      </c>
    </row>
    <row r="15" spans="1:17" ht="15.6" x14ac:dyDescent="0.3">
      <c r="A15" s="100" t="s">
        <v>66</v>
      </c>
      <c r="B15" s="100"/>
      <c r="C15" s="127">
        <v>0</v>
      </c>
      <c r="D15" s="127"/>
      <c r="E15" s="127">
        <v>0</v>
      </c>
      <c r="F15" s="121">
        <v>0</v>
      </c>
      <c r="G15" s="127"/>
      <c r="H15" s="127">
        <v>0</v>
      </c>
      <c r="I15" s="98"/>
      <c r="J15" s="108">
        <v>0</v>
      </c>
    </row>
    <row r="16" spans="1:17" ht="15.6" x14ac:dyDescent="0.3">
      <c r="A16" s="100" t="s">
        <v>69</v>
      </c>
      <c r="B16" s="100"/>
      <c r="C16" s="127"/>
      <c r="D16" s="127"/>
      <c r="E16" s="127">
        <v>50</v>
      </c>
      <c r="F16" s="121"/>
      <c r="G16" s="127"/>
      <c r="H16" s="127">
        <v>50</v>
      </c>
      <c r="I16" s="98"/>
      <c r="J16" s="102">
        <v>50</v>
      </c>
    </row>
    <row r="17" spans="1:10" ht="15.6" x14ac:dyDescent="0.3">
      <c r="A17" s="100" t="s">
        <v>12</v>
      </c>
      <c r="B17" s="104"/>
      <c r="C17" s="127">
        <v>2</v>
      </c>
      <c r="D17" s="127"/>
      <c r="E17" s="127">
        <v>3</v>
      </c>
      <c r="F17" s="121">
        <v>2</v>
      </c>
      <c r="G17" s="127"/>
      <c r="H17" s="127">
        <v>0</v>
      </c>
      <c r="J17" s="108">
        <v>2</v>
      </c>
    </row>
    <row r="18" spans="1:10" ht="15.6" x14ac:dyDescent="0.3">
      <c r="A18" s="100" t="s">
        <v>67</v>
      </c>
      <c r="B18" s="100"/>
      <c r="C18" s="127">
        <v>0</v>
      </c>
      <c r="D18" s="127"/>
      <c r="E18" s="127">
        <v>1</v>
      </c>
      <c r="F18" s="121"/>
      <c r="G18" s="127"/>
      <c r="H18" s="127" t="s">
        <v>1</v>
      </c>
      <c r="J18" s="98"/>
    </row>
    <row r="19" spans="1:10" ht="15.6" x14ac:dyDescent="0.3">
      <c r="A19" s="103" t="s">
        <v>68</v>
      </c>
      <c r="B19" s="103"/>
      <c r="C19" s="133">
        <v>-3</v>
      </c>
      <c r="D19" s="133"/>
      <c r="E19" s="133">
        <v>-58.999999999999972</v>
      </c>
      <c r="F19" s="134">
        <v>-9</v>
      </c>
      <c r="G19" s="133"/>
      <c r="H19" s="149">
        <f>H10-(SUM(H13:H17))</f>
        <v>-55</v>
      </c>
      <c r="J19" s="111">
        <f>J10-(SUM(J13:J17))</f>
        <v>-47</v>
      </c>
    </row>
    <row r="20" spans="1:10" x14ac:dyDescent="0.3">
      <c r="A20" s="100"/>
      <c r="B20" s="100"/>
      <c r="C20" s="135">
        <v>269</v>
      </c>
      <c r="D20" s="135"/>
      <c r="E20" s="135">
        <v>237.44399999999999</v>
      </c>
      <c r="F20" s="135">
        <v>262</v>
      </c>
      <c r="G20" s="135"/>
      <c r="H20" s="135">
        <v>237.44399999999999</v>
      </c>
      <c r="J20" s="113">
        <f>SUM(J13:J19)</f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zoomScale="99" zoomScaleNormal="99" workbookViewId="0">
      <selection activeCell="B17" sqref="B17"/>
    </sheetView>
  </sheetViews>
  <sheetFormatPr defaultRowHeight="14.4" x14ac:dyDescent="0.3"/>
  <cols>
    <col min="2" max="2" width="40.21875" customWidth="1"/>
    <col min="3" max="3" width="12.33203125" bestFit="1" customWidth="1"/>
    <col min="4" max="4" width="11.44140625" customWidth="1"/>
    <col min="5" max="5" width="11.88671875" customWidth="1"/>
    <col min="6" max="6" width="5.109375" customWidth="1"/>
    <col min="7" max="7" width="6.77734375" style="151" customWidth="1"/>
    <col min="8" max="8" width="1" customWidth="1"/>
    <col min="9" max="9" width="14.21875" customWidth="1"/>
    <col min="10" max="10" width="18.88671875" customWidth="1"/>
    <col min="11" max="11" width="18.6640625" customWidth="1"/>
  </cols>
  <sheetData>
    <row r="3" spans="1:13" x14ac:dyDescent="0.3">
      <c r="J3" t="s">
        <v>1</v>
      </c>
    </row>
    <row r="4" spans="1:13" x14ac:dyDescent="0.3">
      <c r="C4" s="123" t="s">
        <v>21</v>
      </c>
      <c r="D4" s="123"/>
      <c r="E4" s="123"/>
      <c r="J4" s="136" t="s">
        <v>39</v>
      </c>
      <c r="K4" s="137"/>
    </row>
    <row r="5" spans="1:13" x14ac:dyDescent="0.3">
      <c r="A5" t="s">
        <v>1</v>
      </c>
      <c r="B5" t="s">
        <v>1</v>
      </c>
      <c r="D5" s="12" t="s">
        <v>1</v>
      </c>
      <c r="J5" s="136" t="s">
        <v>74</v>
      </c>
      <c r="K5" s="137"/>
    </row>
    <row r="6" spans="1:13" ht="28.8" x14ac:dyDescent="0.3">
      <c r="B6" s="13" t="s">
        <v>22</v>
      </c>
      <c r="C6" s="13" t="s">
        <v>23</v>
      </c>
      <c r="D6" s="13" t="s">
        <v>24</v>
      </c>
      <c r="E6" s="13" t="s">
        <v>25</v>
      </c>
      <c r="G6" s="152" t="s">
        <v>77</v>
      </c>
      <c r="I6" s="154" t="s">
        <v>81</v>
      </c>
      <c r="J6" s="136" t="s">
        <v>24</v>
      </c>
      <c r="K6" s="137" t="s">
        <v>25</v>
      </c>
    </row>
    <row r="7" spans="1:13" ht="14.4" customHeight="1" x14ac:dyDescent="0.3">
      <c r="B7" s="116" t="s">
        <v>26</v>
      </c>
      <c r="G7" s="153"/>
    </row>
    <row r="8" spans="1:13" x14ac:dyDescent="0.3">
      <c r="B8" s="117" t="s">
        <v>75</v>
      </c>
      <c r="C8" s="122">
        <v>2860</v>
      </c>
      <c r="D8" s="122"/>
      <c r="E8" s="122"/>
      <c r="F8" s="155" t="s">
        <v>1</v>
      </c>
      <c r="G8" s="153">
        <v>2974</v>
      </c>
      <c r="I8" s="136">
        <v>3000</v>
      </c>
      <c r="J8" s="137">
        <f>0.1*I8</f>
        <v>300</v>
      </c>
      <c r="K8" s="137">
        <f>0.9*I8</f>
        <v>2700</v>
      </c>
      <c r="L8" s="49"/>
      <c r="M8" s="49"/>
    </row>
    <row r="9" spans="1:13" x14ac:dyDescent="0.3">
      <c r="B9" s="14" t="s">
        <v>27</v>
      </c>
      <c r="C9" s="122">
        <v>10660</v>
      </c>
      <c r="D9" s="122">
        <v>1066</v>
      </c>
      <c r="E9" s="122">
        <v>9594</v>
      </c>
      <c r="G9" s="153">
        <v>11086.4</v>
      </c>
      <c r="I9" s="136">
        <v>11100</v>
      </c>
      <c r="J9" s="137">
        <f t="shared" ref="J9:J14" si="0">0.1*I9</f>
        <v>1110</v>
      </c>
      <c r="K9" s="137">
        <f t="shared" ref="K9:K14" si="1">0.9*I9</f>
        <v>9990</v>
      </c>
      <c r="L9" s="49"/>
      <c r="M9" s="49"/>
    </row>
    <row r="10" spans="1:13" x14ac:dyDescent="0.3">
      <c r="B10" s="14" t="s">
        <v>28</v>
      </c>
      <c r="C10" s="122">
        <v>15860</v>
      </c>
      <c r="D10" s="122">
        <v>1586</v>
      </c>
      <c r="E10" s="122">
        <v>14274</v>
      </c>
      <c r="G10" s="153">
        <v>16494.400000000001</v>
      </c>
      <c r="I10" s="136">
        <v>16500</v>
      </c>
      <c r="J10" s="137">
        <f t="shared" si="0"/>
        <v>1650</v>
      </c>
      <c r="K10" s="137">
        <f t="shared" si="1"/>
        <v>14850</v>
      </c>
      <c r="L10" s="49"/>
      <c r="M10" s="49"/>
    </row>
    <row r="11" spans="1:13" x14ac:dyDescent="0.3">
      <c r="B11" s="14" t="s">
        <v>29</v>
      </c>
      <c r="C11" s="122">
        <v>18460</v>
      </c>
      <c r="D11" s="122">
        <v>1846</v>
      </c>
      <c r="E11" s="122">
        <v>16614</v>
      </c>
      <c r="G11" s="153">
        <v>19198.400000000001</v>
      </c>
      <c r="I11" s="136">
        <v>19200</v>
      </c>
      <c r="J11" s="137">
        <f t="shared" si="0"/>
        <v>1920</v>
      </c>
      <c r="K11" s="137">
        <f t="shared" si="1"/>
        <v>17280</v>
      </c>
      <c r="L11" s="49"/>
      <c r="M11" s="49"/>
    </row>
    <row r="12" spans="1:13" x14ac:dyDescent="0.3">
      <c r="B12" s="14" t="s">
        <v>30</v>
      </c>
      <c r="C12" s="122">
        <v>21060</v>
      </c>
      <c r="D12" s="122">
        <v>2106</v>
      </c>
      <c r="E12" s="122">
        <v>18954</v>
      </c>
      <c r="G12" s="153">
        <v>21902.400000000001</v>
      </c>
      <c r="I12" s="136">
        <v>21900</v>
      </c>
      <c r="J12" s="137">
        <f t="shared" si="0"/>
        <v>2190</v>
      </c>
      <c r="K12" s="137">
        <f t="shared" si="1"/>
        <v>19710</v>
      </c>
      <c r="L12" s="49"/>
      <c r="M12" s="49"/>
    </row>
    <row r="13" spans="1:13" x14ac:dyDescent="0.3">
      <c r="B13" s="14" t="s">
        <v>31</v>
      </c>
      <c r="C13" s="122">
        <v>26260</v>
      </c>
      <c r="D13" s="122">
        <v>2626</v>
      </c>
      <c r="E13" s="122">
        <v>23634</v>
      </c>
      <c r="G13" s="153">
        <v>27310.400000000001</v>
      </c>
      <c r="I13" s="136">
        <v>27350</v>
      </c>
      <c r="J13" s="137">
        <f t="shared" si="0"/>
        <v>2735</v>
      </c>
      <c r="K13" s="137">
        <f t="shared" si="1"/>
        <v>24615</v>
      </c>
      <c r="L13" s="49"/>
      <c r="M13" s="49"/>
    </row>
    <row r="14" spans="1:13" x14ac:dyDescent="0.3">
      <c r="B14" s="14" t="s">
        <v>32</v>
      </c>
      <c r="C14" s="122">
        <v>29380</v>
      </c>
      <c r="D14" s="122">
        <v>2938</v>
      </c>
      <c r="E14" s="122">
        <v>26442</v>
      </c>
      <c r="G14" s="153">
        <v>30555.200000000001</v>
      </c>
      <c r="I14" s="136">
        <v>30600</v>
      </c>
      <c r="J14" s="137">
        <f t="shared" si="0"/>
        <v>3060</v>
      </c>
      <c r="K14" s="137">
        <f t="shared" si="1"/>
        <v>27540</v>
      </c>
      <c r="L14" s="49"/>
      <c r="M14" s="49"/>
    </row>
    <row r="15" spans="1:13" x14ac:dyDescent="0.3">
      <c r="G15" s="153"/>
    </row>
    <row r="16" spans="1:13" x14ac:dyDescent="0.3">
      <c r="C16" s="15" t="s">
        <v>1</v>
      </c>
      <c r="G16" s="153"/>
    </row>
  </sheetData>
  <mergeCells count="1">
    <mergeCell ref="C4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Serviceverks</vt:lpstr>
      <vt:lpstr>Föreningen</vt:lpstr>
      <vt:lpstr>Avgifter</vt:lpstr>
    </vt:vector>
  </TitlesOfParts>
  <Company>SNS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Norder, Lena</dc:creator>
  <cp:lastModifiedBy>Norder, Lena</cp:lastModifiedBy>
  <cp:lastPrinted>2017-10-31T09:57:33Z</cp:lastPrinted>
  <dcterms:created xsi:type="dcterms:W3CDTF">2015-11-05T14:33:05Z</dcterms:created>
  <dcterms:modified xsi:type="dcterms:W3CDTF">2017-11-14T16:55:33Z</dcterms:modified>
</cp:coreProperties>
</file>